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0" windowWidth="0" windowHeight="0"/>
  </bookViews>
  <sheets>
    <sheet name="Rekapitulácia stavby" sheetId="1" r:id="rId1"/>
    <sheet name="01 - Rekonštrukcia miestn..." sheetId="2" r:id="rId2"/>
  </sheets>
  <definedNames>
    <definedName name="_xlnm.Print_Area" localSheetId="0">'Rekapitulácia stavby'!$D$4:$AO$76,'Rekapitulácia stavby'!$C$82:$AQ$103</definedName>
    <definedName name="_xlnm.Print_Titles" localSheetId="0">'Rekapitulácia stavby'!$92:$92</definedName>
    <definedName name="_xlnm._FilterDatabase" localSheetId="1" hidden="1">'01 - Rekonštrukcia miestn...'!$C$134:$K$181</definedName>
    <definedName name="_xlnm.Print_Area" localSheetId="1">'01 - Rekonštrukcia miestn...'!$C$4:$J$76,'01 - Rekonštrukcia miestn...'!$C$82:$J$116,'01 - Rekonštrukcia miestn...'!$C$122:$K$181</definedName>
    <definedName name="_xlnm.Print_Titles" localSheetId="1">'01 - Rekonštrukcia miestn...'!$134:$134</definedName>
  </definedNames>
  <calcPr/>
</workbook>
</file>

<file path=xl/calcChain.xml><?xml version="1.0" encoding="utf-8"?>
<calcChain xmlns="http://schemas.openxmlformats.org/spreadsheetml/2006/main">
  <c i="2" r="J39"/>
  <c r="J38"/>
  <c i="1" r="AY95"/>
  <c i="2" r="J37"/>
  <c i="1" r="AX95"/>
  <c i="2" r="BI181"/>
  <c r="BH181"/>
  <c r="BG181"/>
  <c r="BE181"/>
  <c r="T181"/>
  <c r="T180"/>
  <c r="R181"/>
  <c r="R180"/>
  <c r="P181"/>
  <c r="P180"/>
  <c r="BK181"/>
  <c r="BK180"/>
  <c r="J180"/>
  <c r="J181"/>
  <c r="BF181"/>
  <c r="J105"/>
  <c r="BI179"/>
  <c r="BH179"/>
  <c r="BG179"/>
  <c r="BE179"/>
  <c r="T179"/>
  <c r="T178"/>
  <c r="T177"/>
  <c r="R179"/>
  <c r="R178"/>
  <c r="R177"/>
  <c r="P179"/>
  <c r="P178"/>
  <c r="P177"/>
  <c r="BK179"/>
  <c r="BK178"/>
  <c r="J178"/>
  <c r="BK177"/>
  <c r="J177"/>
  <c r="J179"/>
  <c r="BF179"/>
  <c r="J104"/>
  <c r="J103"/>
  <c r="BI176"/>
  <c r="BH176"/>
  <c r="BG176"/>
  <c r="BE176"/>
  <c r="T176"/>
  <c r="T175"/>
  <c r="R176"/>
  <c r="R175"/>
  <c r="P176"/>
  <c r="P175"/>
  <c r="BK176"/>
  <c r="BK175"/>
  <c r="J175"/>
  <c r="J176"/>
  <c r="BF176"/>
  <c r="J102"/>
  <c r="BI174"/>
  <c r="BH174"/>
  <c r="BG174"/>
  <c r="BE174"/>
  <c r="T174"/>
  <c r="R174"/>
  <c r="P174"/>
  <c r="BK174"/>
  <c r="J174"/>
  <c r="BF174"/>
  <c r="BI173"/>
  <c r="BH173"/>
  <c r="BG173"/>
  <c r="BE173"/>
  <c r="T173"/>
  <c r="R173"/>
  <c r="P173"/>
  <c r="BK173"/>
  <c r="J173"/>
  <c r="BF173"/>
  <c r="BI172"/>
  <c r="BH172"/>
  <c r="BG172"/>
  <c r="BE172"/>
  <c r="T172"/>
  <c r="R172"/>
  <c r="P172"/>
  <c r="BK172"/>
  <c r="J172"/>
  <c r="BF172"/>
  <c r="BI171"/>
  <c r="BH171"/>
  <c r="BG171"/>
  <c r="BE171"/>
  <c r="T171"/>
  <c r="R171"/>
  <c r="P171"/>
  <c r="BK171"/>
  <c r="J171"/>
  <c r="BF171"/>
  <c r="BI170"/>
  <c r="BH170"/>
  <c r="BG170"/>
  <c r="BE170"/>
  <c r="T170"/>
  <c r="R170"/>
  <c r="P170"/>
  <c r="BK170"/>
  <c r="J170"/>
  <c r="BF170"/>
  <c r="BI169"/>
  <c r="BH169"/>
  <c r="BG169"/>
  <c r="BE169"/>
  <c r="T169"/>
  <c r="R169"/>
  <c r="P169"/>
  <c r="BK169"/>
  <c r="J169"/>
  <c r="BF169"/>
  <c r="BI168"/>
  <c r="BH168"/>
  <c r="BG168"/>
  <c r="BE168"/>
  <c r="T168"/>
  <c r="R168"/>
  <c r="P168"/>
  <c r="BK168"/>
  <c r="J168"/>
  <c r="BF168"/>
  <c r="BI167"/>
  <c r="BH167"/>
  <c r="BG167"/>
  <c r="BE167"/>
  <c r="T167"/>
  <c r="T166"/>
  <c r="R167"/>
  <c r="R166"/>
  <c r="P167"/>
  <c r="P166"/>
  <c r="BK167"/>
  <c r="BK166"/>
  <c r="J166"/>
  <c r="J167"/>
  <c r="BF167"/>
  <c r="J101"/>
  <c r="BI165"/>
  <c r="BH165"/>
  <c r="BG165"/>
  <c r="BE165"/>
  <c r="T165"/>
  <c r="R165"/>
  <c r="P165"/>
  <c r="BK165"/>
  <c r="J165"/>
  <c r="BF165"/>
  <c r="BI164"/>
  <c r="BH164"/>
  <c r="BG164"/>
  <c r="BE164"/>
  <c r="T164"/>
  <c r="R164"/>
  <c r="P164"/>
  <c r="BK164"/>
  <c r="J164"/>
  <c r="BF164"/>
  <c r="BI163"/>
  <c r="BH163"/>
  <c r="BG163"/>
  <c r="BE163"/>
  <c r="T163"/>
  <c r="R163"/>
  <c r="P163"/>
  <c r="BK163"/>
  <c r="J163"/>
  <c r="BF163"/>
  <c r="BI162"/>
  <c r="BH162"/>
  <c r="BG162"/>
  <c r="BE162"/>
  <c r="T162"/>
  <c r="R162"/>
  <c r="P162"/>
  <c r="BK162"/>
  <c r="J162"/>
  <c r="BF162"/>
  <c r="BI161"/>
  <c r="BH161"/>
  <c r="BG161"/>
  <c r="BE161"/>
  <c r="T161"/>
  <c r="R161"/>
  <c r="P161"/>
  <c r="BK161"/>
  <c r="J161"/>
  <c r="BF161"/>
  <c r="BI160"/>
  <c r="BH160"/>
  <c r="BG160"/>
  <c r="BE160"/>
  <c r="T160"/>
  <c r="R160"/>
  <c r="P160"/>
  <c r="BK160"/>
  <c r="J160"/>
  <c r="BF160"/>
  <c r="BI159"/>
  <c r="BH159"/>
  <c r="BG159"/>
  <c r="BE159"/>
  <c r="T159"/>
  <c r="R159"/>
  <c r="P159"/>
  <c r="BK159"/>
  <c r="J159"/>
  <c r="BF159"/>
  <c r="BI158"/>
  <c r="BH158"/>
  <c r="BG158"/>
  <c r="BE158"/>
  <c r="T158"/>
  <c r="R158"/>
  <c r="P158"/>
  <c r="BK158"/>
  <c r="J158"/>
  <c r="BF158"/>
  <c r="BI157"/>
  <c r="BH157"/>
  <c r="BG157"/>
  <c r="BE157"/>
  <c r="T157"/>
  <c r="T156"/>
  <c r="R157"/>
  <c r="R156"/>
  <c r="P157"/>
  <c r="P156"/>
  <c r="BK157"/>
  <c r="BK156"/>
  <c r="J156"/>
  <c r="J157"/>
  <c r="BF157"/>
  <c r="J100"/>
  <c r="BI155"/>
  <c r="BH155"/>
  <c r="BG155"/>
  <c r="BE155"/>
  <c r="T155"/>
  <c r="T154"/>
  <c r="R155"/>
  <c r="R154"/>
  <c r="P155"/>
  <c r="P154"/>
  <c r="BK155"/>
  <c r="BK154"/>
  <c r="J154"/>
  <c r="J155"/>
  <c r="BF155"/>
  <c r="J99"/>
  <c r="BI153"/>
  <c r="BH153"/>
  <c r="BG153"/>
  <c r="BE153"/>
  <c r="T153"/>
  <c r="R153"/>
  <c r="P153"/>
  <c r="BK153"/>
  <c r="J153"/>
  <c r="BF153"/>
  <c r="BI152"/>
  <c r="BH152"/>
  <c r="BG152"/>
  <c r="BE152"/>
  <c r="T152"/>
  <c r="R152"/>
  <c r="P152"/>
  <c r="BK152"/>
  <c r="J152"/>
  <c r="BF152"/>
  <c r="BI151"/>
  <c r="BH151"/>
  <c r="BG151"/>
  <c r="BE151"/>
  <c r="T151"/>
  <c r="R151"/>
  <c r="P151"/>
  <c r="BK151"/>
  <c r="J151"/>
  <c r="BF151"/>
  <c r="BI150"/>
  <c r="BH150"/>
  <c r="BG150"/>
  <c r="BE150"/>
  <c r="T150"/>
  <c r="R150"/>
  <c r="P150"/>
  <c r="BK150"/>
  <c r="J150"/>
  <c r="BF150"/>
  <c r="BI149"/>
  <c r="BH149"/>
  <c r="BG149"/>
  <c r="BE149"/>
  <c r="T149"/>
  <c r="R149"/>
  <c r="P149"/>
  <c r="BK149"/>
  <c r="J149"/>
  <c r="BF149"/>
  <c r="BI148"/>
  <c r="BH148"/>
  <c r="BG148"/>
  <c r="BE148"/>
  <c r="T148"/>
  <c r="R148"/>
  <c r="P148"/>
  <c r="BK148"/>
  <c r="J148"/>
  <c r="BF148"/>
  <c r="BI147"/>
  <c r="BH147"/>
  <c r="BG147"/>
  <c r="BE147"/>
  <c r="T147"/>
  <c r="R147"/>
  <c r="P147"/>
  <c r="BK147"/>
  <c r="J147"/>
  <c r="BF147"/>
  <c r="BI146"/>
  <c r="BH146"/>
  <c r="BG146"/>
  <c r="BE146"/>
  <c r="T146"/>
  <c r="R146"/>
  <c r="P146"/>
  <c r="BK146"/>
  <c r="J146"/>
  <c r="BF146"/>
  <c r="BI145"/>
  <c r="BH145"/>
  <c r="BG145"/>
  <c r="BE145"/>
  <c r="T145"/>
  <c r="R145"/>
  <c r="P145"/>
  <c r="BK145"/>
  <c r="J145"/>
  <c r="BF145"/>
  <c r="BI144"/>
  <c r="BH144"/>
  <c r="BG144"/>
  <c r="BE144"/>
  <c r="T144"/>
  <c r="R144"/>
  <c r="P144"/>
  <c r="BK144"/>
  <c r="J144"/>
  <c r="BF144"/>
  <c r="BI143"/>
  <c r="BH143"/>
  <c r="BG143"/>
  <c r="BE143"/>
  <c r="T143"/>
  <c r="R143"/>
  <c r="P143"/>
  <c r="BK143"/>
  <c r="J143"/>
  <c r="BF143"/>
  <c r="BI142"/>
  <c r="BH142"/>
  <c r="BG142"/>
  <c r="BE142"/>
  <c r="T142"/>
  <c r="R142"/>
  <c r="P142"/>
  <c r="BK142"/>
  <c r="J142"/>
  <c r="BF142"/>
  <c r="BI141"/>
  <c r="BH141"/>
  <c r="BG141"/>
  <c r="BE141"/>
  <c r="T141"/>
  <c r="R141"/>
  <c r="P141"/>
  <c r="BK141"/>
  <c r="J141"/>
  <c r="BF141"/>
  <c r="BI140"/>
  <c r="BH140"/>
  <c r="BG140"/>
  <c r="BE140"/>
  <c r="T140"/>
  <c r="R140"/>
  <c r="P140"/>
  <c r="BK140"/>
  <c r="J140"/>
  <c r="BF140"/>
  <c r="BI139"/>
  <c r="BH139"/>
  <c r="BG139"/>
  <c r="BE139"/>
  <c r="T139"/>
  <c r="R139"/>
  <c r="P139"/>
  <c r="BK139"/>
  <c r="J139"/>
  <c r="BF139"/>
  <c r="BI138"/>
  <c r="BH138"/>
  <c r="BG138"/>
  <c r="BE138"/>
  <c r="T138"/>
  <c r="T137"/>
  <c r="T136"/>
  <c r="T135"/>
  <c r="R138"/>
  <c r="R137"/>
  <c r="R136"/>
  <c r="R135"/>
  <c r="P138"/>
  <c r="P137"/>
  <c r="P136"/>
  <c r="P135"/>
  <c i="1" r="AU95"/>
  <c i="2" r="BK138"/>
  <c r="BK137"/>
  <c r="J137"/>
  <c r="BK136"/>
  <c r="J136"/>
  <c r="BK135"/>
  <c r="J135"/>
  <c r="J96"/>
  <c r="J138"/>
  <c r="BF138"/>
  <c r="J98"/>
  <c r="J97"/>
  <c r="J132"/>
  <c r="J131"/>
  <c r="F131"/>
  <c r="F129"/>
  <c r="E127"/>
  <c r="BI114"/>
  <c r="BH114"/>
  <c r="BG114"/>
  <c r="BE114"/>
  <c r="BI113"/>
  <c r="BH113"/>
  <c r="BG113"/>
  <c r="BF113"/>
  <c r="BE113"/>
  <c r="BI112"/>
  <c r="BH112"/>
  <c r="BG112"/>
  <c r="BF112"/>
  <c r="BE112"/>
  <c r="BI111"/>
  <c r="BH111"/>
  <c r="BG111"/>
  <c r="BF111"/>
  <c r="BE111"/>
  <c r="BI110"/>
  <c r="BH110"/>
  <c r="BG110"/>
  <c r="BF110"/>
  <c r="BE110"/>
  <c r="BI109"/>
  <c r="F39"/>
  <c i="1" r="BD95"/>
  <c i="2" r="BH109"/>
  <c r="F38"/>
  <c i="1" r="BC95"/>
  <c i="2" r="BG109"/>
  <c r="F37"/>
  <c i="1" r="BB95"/>
  <c i="2" r="BF109"/>
  <c r="BE109"/>
  <c r="J35"/>
  <c i="1" r="AV95"/>
  <c i="2" r="F35"/>
  <c i="1" r="AZ95"/>
  <c i="2" r="J30"/>
  <c r="J114"/>
  <c r="J108"/>
  <c r="J116"/>
  <c r="J31"/>
  <c r="J32"/>
  <c i="1" r="AG95"/>
  <c i="2" r="BF114"/>
  <c r="J36"/>
  <c i="1" r="AW95"/>
  <c i="2" r="F36"/>
  <c i="1" r="BA95"/>
  <c i="2" r="J92"/>
  <c r="J91"/>
  <c r="F91"/>
  <c r="F89"/>
  <c r="E87"/>
  <c r="J41"/>
  <c r="J18"/>
  <c r="E18"/>
  <c r="F132"/>
  <c r="F92"/>
  <c r="J17"/>
  <c r="J12"/>
  <c r="J129"/>
  <c r="J89"/>
  <c r="E7"/>
  <c r="E125"/>
  <c r="E85"/>
  <c i="1"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CK98"/>
  <c r="CJ98"/>
  <c r="CI98"/>
  <c r="CH98"/>
  <c r="CG98"/>
  <c r="CF98"/>
  <c r="BZ98"/>
  <c r="CE98"/>
  <c r="BD94"/>
  <c r="W36"/>
  <c r="BC94"/>
  <c r="W35"/>
  <c r="BB94"/>
  <c r="W34"/>
  <c r="BA94"/>
  <c r="W33"/>
  <c r="AZ94"/>
  <c r="AY94"/>
  <c r="AX94"/>
  <c r="AW94"/>
  <c r="AK33"/>
  <c r="AV94"/>
  <c r="AU94"/>
  <c r="AT94"/>
  <c r="AS94"/>
  <c r="AG94"/>
  <c r="AK26"/>
  <c r="AG101"/>
  <c r="CD101"/>
  <c r="AV101"/>
  <c r="BY101"/>
  <c r="AN101"/>
  <c r="AG100"/>
  <c r="CD100"/>
  <c r="AV100"/>
  <c r="BY100"/>
  <c r="AN100"/>
  <c r="AG99"/>
  <c r="CD99"/>
  <c r="AV99"/>
  <c r="BY99"/>
  <c r="AN99"/>
  <c r="AG98"/>
  <c r="AG97"/>
  <c r="AK27"/>
  <c r="AK29"/>
  <c r="AG103"/>
  <c r="CD98"/>
  <c r="W32"/>
  <c r="AV98"/>
  <c r="BY98"/>
  <c r="AK32"/>
  <c r="AN98"/>
  <c r="AN97"/>
  <c r="AT95"/>
  <c r="AN95"/>
  <c r="AN94"/>
  <c r="AN103"/>
  <c r="L90"/>
  <c r="AM90"/>
  <c r="AM89"/>
  <c r="L89"/>
  <c r="AM87"/>
  <c r="L87"/>
  <c r="L85"/>
  <c r="L84"/>
  <c r="AK38"/>
</calcChain>
</file>

<file path=xl/sharedStrings.xml><?xml version="1.0" encoding="utf-8"?>
<sst xmlns="http://schemas.openxmlformats.org/spreadsheetml/2006/main">
  <si>
    <t>Export Komplet</t>
  </si>
  <si>
    <t/>
  </si>
  <si>
    <t>2.0</t>
  </si>
  <si>
    <t>False</t>
  </si>
  <si>
    <t>{703014e3-1bb6-4804-ba3f-4e84d4031fb5}</t>
  </si>
  <si>
    <t xml:space="preserve">&gt;&gt;  skryté stĺpce  &lt;&lt;</t>
  </si>
  <si>
    <t>0,01</t>
  </si>
  <si>
    <t>20</t>
  </si>
  <si>
    <t>REKAPITULÁCIA STAVBY</t>
  </si>
  <si>
    <t xml:space="preserve">v ---  nižšie sa nachádzajú doplnkové a pomocné údaje k zostavám  --- v</t>
  </si>
  <si>
    <t>Návod na vyplnenie</t>
  </si>
  <si>
    <t>0,001</t>
  </si>
  <si>
    <t>Kód:</t>
  </si>
  <si>
    <t>190905</t>
  </si>
  <si>
    <t xml:space="preserve"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</si>
  <si>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</si>
  <si>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Rekonštrukcia miestnej komunikácie</t>
  </si>
  <si>
    <t>JKSO:</t>
  </si>
  <si>
    <t>KS:</t>
  </si>
  <si>
    <t>Miesto:</t>
  </si>
  <si>
    <t>Hrišovce</t>
  </si>
  <si>
    <t>Dátum:</t>
  </si>
  <si>
    <t>25. 9. 2019</t>
  </si>
  <si>
    <t>Objednávateľ:</t>
  </si>
  <si>
    <t>IČO:</t>
  </si>
  <si>
    <t>Obec Hrišovce</t>
  </si>
  <si>
    <t>IČ DPH:</t>
  </si>
  <si>
    <t>Zhotoviteľ:</t>
  </si>
  <si>
    <t>Vyplň údaj</t>
  </si>
  <si>
    <t>Projektant:</t>
  </si>
  <si>
    <t>Ing. M. Havaš</t>
  </si>
  <si>
    <t>True</t>
  </si>
  <si>
    <t>Spracovateľ:</t>
  </si>
  <si>
    <t>Ing. Janka Pokryvková</t>
  </si>
  <si>
    <t>Poznámka:</t>
  </si>
  <si>
    <t>Náklady z rozpočtov</t>
  </si>
  <si>
    <t>Ostatné náklady zo súhrnného listu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</si>
  <si>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</si>
  <si>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</si>
  <si>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</si>
  <si>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</si>
  <si>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</si>
  <si>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</si>
  <si>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</si>
  <si>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</si>
  <si>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</si>
  <si>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</si>
  <si>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</si>
  <si>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</si>
  <si>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</si>
  <si>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</si>
  <si>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</si>
  <si>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</si>
  <si>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</si>
  <si>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</si>
  <si>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</si>
  <si>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</si>
  <si>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</si>
  <si>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</si>
  <si>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</si>
  <si>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</si>
  <si>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</si>
  <si>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</si>
  <si>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</si>
  <si>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</si>
  <si>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</si>
  <si>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</si>
  <si>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</si>
  <si>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</si>
  <si>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</si>
  <si>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</si>
  <si>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</si>
  <si>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</si>
  <si>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</si>
  <si>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</si>
  <si>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</si>
  <si>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</si>
  <si>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</si>
  <si>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</si>
  <si>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</si>
  <si>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</si>
  <si>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</si>
  <si>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</si>
  <si>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STA</t>
  </si>
  <si>
    <t>1</t>
  </si>
  <si>
    <t>{10976934-be19-405c-89f0-23e20aab0bc4}</t>
  </si>
  <si>
    <t>2) Ostatné náklady zo súhrnného listu</t>
  </si>
  <si>
    <t>Percent. zadanie_x000d_
[% nákladov rozpočtu]</t>
  </si>
  <si>
    <t>Zaradenie nákladov</t>
  </si>
  <si>
    <t>Ostatné náklady</t>
  </si>
  <si>
    <t>stavebná časť</t>
  </si>
  <si>
    <t>OSTATNENAKLADY</t>
  </si>
  <si>
    <t>Vyplň vlastné</t>
  </si>
  <si>
    <t>OSTATNENAKLADYVLASTNE</t>
  </si>
  <si>
    <t>Celkové náklady za stavbu 1) + 2)</t>
  </si>
  <si>
    <t>KRYCÍ LIST ROZPOČTU</t>
  </si>
  <si>
    <t>Objekt:</t>
  </si>
  <si>
    <t>Náklady z rozpočtu</t>
  </si>
  <si>
    <t>REKAPITULÁCIA ROZPOČTU</t>
  </si>
  <si>
    <t>Kód dielu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</si>
  <si>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</si>
  <si>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</si>
  <si>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</si>
  <si>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</si>
  <si>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</si>
  <si>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</si>
  <si>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</si>
  <si>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</si>
  <si>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</si>
  <si>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VRN - Vedľajšie rozpočtové náklady</t>
  </si>
  <si>
    <t xml:space="preserve">    VRN03 - Geodetické práce</t>
  </si>
  <si>
    <t xml:space="preserve">    VRN06 - Zariadenie staveniska</t>
  </si>
  <si>
    <t>2) Ostatné náklady</t>
  </si>
  <si>
    <t>GZS</t>
  </si>
  <si>
    <t>VRN</t>
  </si>
  <si>
    <t>2</t>
  </si>
  <si>
    <t>Projektové práce</t>
  </si>
  <si>
    <t>Sťažené podmienky</t>
  </si>
  <si>
    <t>Vplyv prostredia</t>
  </si>
  <si>
    <t>Iné VRN</t>
  </si>
  <si>
    <t>Kompletačná činnosť</t>
  </si>
  <si>
    <t>KOMPLETACNA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</si>
  <si>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</si>
  <si>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</si>
  <si>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</si>
  <si>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</si>
  <si>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</si>
  <si>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</si>
  <si>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</si>
  <si>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</si>
  <si>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</si>
  <si>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</si>
  <si>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</si>
  <si>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</si>
  <si>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</si>
  <si>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</si>
  <si>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</si>
  <si>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Zemné práce</t>
  </si>
  <si>
    <t>K</t>
  </si>
  <si>
    <t>113152130</t>
  </si>
  <si>
    <t xml:space="preserve">Frézovanie asf. podkladu alebo krytu bez prek., plochy do 500 m2, pruh š. do 0,5 m, hr. 50 mm  0,127 t</t>
  </si>
  <si>
    <t>m2</t>
  </si>
  <si>
    <t>4</t>
  </si>
  <si>
    <t>113307121</t>
  </si>
  <si>
    <t>Odstránenie podkladu z kameniva hrubého drveného, hr. do 100 mm</t>
  </si>
  <si>
    <t>3</t>
  </si>
  <si>
    <t>121101111</t>
  </si>
  <si>
    <t>Odstránenie ornice s vodor. premiestn. na hromady, so zložením na vzdialenosť do 100 m a do 100m3</t>
  </si>
  <si>
    <t>m3</t>
  </si>
  <si>
    <t>6</t>
  </si>
  <si>
    <t>122301101</t>
  </si>
  <si>
    <t>Odkopávka a prekopávka nezapažená v hornine 4, do 100 m3</t>
  </si>
  <si>
    <t>8</t>
  </si>
  <si>
    <t>5</t>
  </si>
  <si>
    <t>122301109</t>
  </si>
  <si>
    <t>Odkopávky a prekopávky nezapažené. Príplatok za lepivosť horniny 4</t>
  </si>
  <si>
    <t>10</t>
  </si>
  <si>
    <t>1623011010</t>
  </si>
  <si>
    <t>Vodorovné premiestnenie výkopku (na depóniu a späť) z horniny tr.1-4, do 100 m3 na vzdialenosť do 500 m</t>
  </si>
  <si>
    <t>12</t>
  </si>
  <si>
    <t>7</t>
  </si>
  <si>
    <t>162501102</t>
  </si>
  <si>
    <t xml:space="preserve">Vodorovné premiestnenie výkopku  po spevnenej ceste z  horniny tr.1-4, do 100 m3 na vzdialenosť do 3000 m</t>
  </si>
  <si>
    <t>14</t>
  </si>
  <si>
    <t>16250110R</t>
  </si>
  <si>
    <t xml:space="preserve">Príplatok k cene za  odvoz do 40 km</t>
  </si>
  <si>
    <t>16</t>
  </si>
  <si>
    <t>9</t>
  </si>
  <si>
    <t>167101101</t>
  </si>
  <si>
    <t>Nakladanie neuľahnutého výkopku z hornín tr.1-4 do 100 m3</t>
  </si>
  <si>
    <t>18</t>
  </si>
  <si>
    <t>171101105</t>
  </si>
  <si>
    <t xml:space="preserve">Uloženie sypaniny do násypu  súdržnej horniny</t>
  </si>
  <si>
    <t>11</t>
  </si>
  <si>
    <t>171201201</t>
  </si>
  <si>
    <t>Uloženie sypaniny na skládky do 100 m3</t>
  </si>
  <si>
    <t>22</t>
  </si>
  <si>
    <t>171209002</t>
  </si>
  <si>
    <t>Poplatok za skladovanie - zemina a kamenivo (17 05) ostatné</t>
  </si>
  <si>
    <t>t</t>
  </si>
  <si>
    <t>24</t>
  </si>
  <si>
    <t>13</t>
  </si>
  <si>
    <t>180402112</t>
  </si>
  <si>
    <t>Založenie trávnika parkového výsevom</t>
  </si>
  <si>
    <t>26</t>
  </si>
  <si>
    <t>M</t>
  </si>
  <si>
    <t>0057211100</t>
  </si>
  <si>
    <t>Trávové semeno</t>
  </si>
  <si>
    <t>kg</t>
  </si>
  <si>
    <t>28</t>
  </si>
  <si>
    <t>15</t>
  </si>
  <si>
    <t>181102300</t>
  </si>
  <si>
    <t>Úprava pláne so zhutnením</t>
  </si>
  <si>
    <t>30</t>
  </si>
  <si>
    <t>181301102</t>
  </si>
  <si>
    <t>Rozprestretie ornice v rovine, plocha do 500 m2, hr.do 150 mm</t>
  </si>
  <si>
    <t>32</t>
  </si>
  <si>
    <t>Zakladanie</t>
  </si>
  <si>
    <t>17</t>
  </si>
  <si>
    <t>215901101</t>
  </si>
  <si>
    <t>Zhutnenie podložia</t>
  </si>
  <si>
    <t>34</t>
  </si>
  <si>
    <t>Komunikácie</t>
  </si>
  <si>
    <t>564801112</t>
  </si>
  <si>
    <t>Podklad zo štrkodrviny veľ. 0-16 mm s rozprestretím a zhutnením, po zhutnení hr. 40 mm</t>
  </si>
  <si>
    <t>36</t>
  </si>
  <si>
    <t>19</t>
  </si>
  <si>
    <t>564851111</t>
  </si>
  <si>
    <t>Podklad zo štrkodrviny veľ. 0-32 mm s rozprestretím a zhutnením, po zhutnení hr. 150 mm</t>
  </si>
  <si>
    <t>38</t>
  </si>
  <si>
    <t>564861113</t>
  </si>
  <si>
    <t>Podklad zo štrkodrviny veľ. 0-63 mm s rozprestretím a zhutnením, po zhutnení hr. 220 mm</t>
  </si>
  <si>
    <t>40</t>
  </si>
  <si>
    <t>21</t>
  </si>
  <si>
    <t>569811111</t>
  </si>
  <si>
    <t>Spevnenie krajníc alebo komun. pre peších s rozpr. a zhutnením, štrkodrvinou hr. 50 mm</t>
  </si>
  <si>
    <t>42</t>
  </si>
  <si>
    <t>569851112</t>
  </si>
  <si>
    <t>Spevnenie krajníc alebo komun. pre peších s rozpr. a zhutnením, štrkodrvinou hr. 160 mm</t>
  </si>
  <si>
    <t>44</t>
  </si>
  <si>
    <t>23</t>
  </si>
  <si>
    <t>572701111</t>
  </si>
  <si>
    <t>Vyspravenie prepadnutých miest na krajn. alebo komunikáciách kamenivom hrubým drveným</t>
  </si>
  <si>
    <t>46</t>
  </si>
  <si>
    <t>573211108</t>
  </si>
  <si>
    <t>Postrek asfaltový spojovací bez posypu kamenivom z asfaltu cestného v množstve 0,50 kg/m2</t>
  </si>
  <si>
    <t>CS CENEKON 2019 01</t>
  </si>
  <si>
    <t>-647096772</t>
  </si>
  <si>
    <t>25</t>
  </si>
  <si>
    <t>577144271</t>
  </si>
  <si>
    <t>Asfaltový betón vrstva obrusná AC 11 O (PMB 45/80-75), tr. II, po zhutnení hr. 50 mm</t>
  </si>
  <si>
    <t>50</t>
  </si>
  <si>
    <t>577164371</t>
  </si>
  <si>
    <t>Asfaltový betón vrstva obrusná alebo ložná AC 16 L (PMB 45/80-75) tr. II, po zhutnení hr. 70 mm</t>
  </si>
  <si>
    <t>52</t>
  </si>
  <si>
    <t>Ostatné konštrukcie a práce-búranie</t>
  </si>
  <si>
    <t>27</t>
  </si>
  <si>
    <t>919721200</t>
  </si>
  <si>
    <t>Penetračno - adhéz. mostík špár</t>
  </si>
  <si>
    <t>m</t>
  </si>
  <si>
    <t>54</t>
  </si>
  <si>
    <t>919726565</t>
  </si>
  <si>
    <t xml:space="preserve">Zaliatie špár trvale pružnou asfaltovou zálievkou </t>
  </si>
  <si>
    <t>-1452571532</t>
  </si>
  <si>
    <t>29</t>
  </si>
  <si>
    <t>919735111</t>
  </si>
  <si>
    <t>Rezanie existujúceho asfaltového krytu al. podkladu hĺbky do 50 mm</t>
  </si>
  <si>
    <t>58</t>
  </si>
  <si>
    <t>938908410</t>
  </si>
  <si>
    <t>Očistenie povrchu vozoviek</t>
  </si>
  <si>
    <t>60</t>
  </si>
  <si>
    <t>31</t>
  </si>
  <si>
    <t>938909402</t>
  </si>
  <si>
    <t>Čistenie priekop spevnených ručne pri šírke dna do 400 mm o objeme nánosu nad 0,15 do 0,30 m3/m, -0,17250 t</t>
  </si>
  <si>
    <t>62</t>
  </si>
  <si>
    <t>979081111</t>
  </si>
  <si>
    <t>Odvoz sutiny a vybúraných hmôt na skládku do 1 km</t>
  </si>
  <si>
    <t>64</t>
  </si>
  <si>
    <t>33</t>
  </si>
  <si>
    <t>97908112R</t>
  </si>
  <si>
    <t>Odvoz sutiny a vybúraných hmôt na skládku do 40 km</t>
  </si>
  <si>
    <t>66</t>
  </si>
  <si>
    <t>979089012</t>
  </si>
  <si>
    <t>Poplatok za skladovanie - ostatné</t>
  </si>
  <si>
    <t>68</t>
  </si>
  <si>
    <t>99</t>
  </si>
  <si>
    <t>Presun hmôt HSV</t>
  </si>
  <si>
    <t>35</t>
  </si>
  <si>
    <t>998225111</t>
  </si>
  <si>
    <t>Presun hmôt pre pozemnú komunikáciu a letisko s krytom asfaltovým akejkoľvek dĺžky objektu</t>
  </si>
  <si>
    <t>70</t>
  </si>
  <si>
    <t>Vedľajšie rozpočtové náklady</t>
  </si>
  <si>
    <t>VRN03</t>
  </si>
  <si>
    <t>Geodetické práce</t>
  </si>
  <si>
    <t>000300031</t>
  </si>
  <si>
    <t>Geodetické práce - vykonávané po výstavbe zameranie skutočného vyhotovenia stavby</t>
  </si>
  <si>
    <t>eur</t>
  </si>
  <si>
    <t>72</t>
  </si>
  <si>
    <t>VRN06</t>
  </si>
  <si>
    <t>Zariadenie staveniska</t>
  </si>
  <si>
    <t>37</t>
  </si>
  <si>
    <t>000600024</t>
  </si>
  <si>
    <t>Zariadenie staveniska - prevádzkové dopravné značenie</t>
  </si>
  <si>
    <t>74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</si>
</sst>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5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4" fillId="0" borderId="0" applyNumberFormat="0" applyFill="0" applyBorder="0" applyAlignment="0" applyProtection="0"/>
  </cellStyleXfs>
  <cellXfs count="220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14" fillId="0" borderId="0" xfId="0" applyFont="1" applyAlignment="1">
      <alignment horizontal="left" vertical="center"/>
    </xf>
    <xf numFmtId="4" fontId="2" fillId="0" borderId="0" xfId="0" applyNumberFormat="1" applyFont="1" applyAlignment="1">
      <alignment vertical="center"/>
    </xf>
    <xf numFmtId="0" fontId="0" fillId="0" borderId="3" xfId="0" applyFont="1" applyBorder="1" applyAlignment="1">
      <alignment vertical="center"/>
    </xf>
    <xf numFmtId="0" fontId="15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4" fontId="15" fillId="0" borderId="5" xfId="0" applyNumberFormat="1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6" fillId="0" borderId="0" xfId="0" applyFont="1" applyAlignment="1">
      <alignment horizontal="lef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0" fillId="5" borderId="6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left" vertical="center"/>
    </xf>
    <xf numFmtId="0" fontId="0" fillId="5" borderId="7" xfId="0" applyFont="1" applyFill="1" applyBorder="1" applyAlignment="1">
      <alignment vertical="center"/>
    </xf>
    <xf numFmtId="0" fontId="20" fillId="5" borderId="7" xfId="0" applyFont="1" applyFill="1" applyBorder="1" applyAlignment="1">
      <alignment horizontal="center" vertical="center"/>
    </xf>
    <xf numFmtId="0" fontId="20" fillId="5" borderId="7" xfId="0" applyFont="1" applyFill="1" applyBorder="1" applyAlignment="1">
      <alignment horizontal="right" vertical="center"/>
    </xf>
    <xf numFmtId="0" fontId="20" fillId="5" borderId="8" xfId="0" applyFont="1" applyFill="1" applyBorder="1" applyAlignment="1">
      <alignment horizontal="left" vertical="center"/>
    </xf>
    <xf numFmtId="0" fontId="20" fillId="5" borderId="0" xfId="0" applyFont="1" applyFill="1" applyAlignment="1">
      <alignment horizontal="center" vertical="center"/>
    </xf>
    <xf numFmtId="0" fontId="21" fillId="0" borderId="16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vertical="center"/>
    </xf>
    <xf numFmtId="4" fontId="22" fillId="0" borderId="0" xfId="0" applyNumberFormat="1" applyFont="1" applyAlignment="1">
      <alignment horizontal="right" vertical="center"/>
    </xf>
    <xf numFmtId="4" fontId="2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8" fillId="0" borderId="14" xfId="0" applyNumberFormat="1" applyFont="1" applyBorder="1" applyAlignment="1">
      <alignment vertical="center"/>
    </xf>
    <xf numFmtId="4" fontId="18" fillId="0" borderId="0" xfId="0" applyNumberFormat="1" applyFont="1" applyBorder="1" applyAlignment="1">
      <alignment vertical="center"/>
    </xf>
    <xf numFmtId="166" fontId="18" fillId="0" borderId="0" xfId="0" applyNumberFormat="1" applyFont="1" applyBorder="1" applyAlignment="1">
      <alignment vertical="center"/>
    </xf>
    <xf numFmtId="4" fontId="18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19" xfId="0" applyNumberFormat="1" applyFont="1" applyBorder="1" applyAlignment="1">
      <alignment vertical="center"/>
    </xf>
    <xf numFmtId="4" fontId="27" fillId="0" borderId="20" xfId="0" applyNumberFormat="1" applyFont="1" applyBorder="1" applyAlignment="1">
      <alignment vertical="center"/>
    </xf>
    <xf numFmtId="166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0" fillId="0" borderId="22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4" fontId="7" fillId="3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>
      <alignment vertical="center"/>
    </xf>
    <xf numFmtId="164" fontId="1" fillId="3" borderId="14" xfId="0" applyNumberFormat="1" applyFont="1" applyFill="1" applyBorder="1" applyAlignment="1" applyProtection="1">
      <alignment horizontal="center" vertical="center"/>
      <protection locked="0"/>
    </xf>
    <xf numFmtId="0" fontId="1" fillId="3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7" fillId="3" borderId="0" xfId="0" applyFont="1" applyFill="1" applyAlignment="1" applyProtection="1">
      <alignment horizontal="left" vertical="center"/>
      <protection locked="0"/>
    </xf>
    <xf numFmtId="164" fontId="1" fillId="3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>
      <alignment vertical="center"/>
    </xf>
    <xf numFmtId="0" fontId="22" fillId="5" borderId="0" xfId="0" applyFont="1" applyFill="1" applyAlignment="1">
      <alignment horizontal="left" vertical="center"/>
    </xf>
    <xf numFmtId="0" fontId="0" fillId="5" borderId="0" xfId="0" applyFont="1" applyFill="1" applyAlignment="1">
      <alignment vertical="center"/>
    </xf>
    <xf numFmtId="4" fontId="22" fillId="5" borderId="0" xfId="0" applyNumberFormat="1" applyFont="1" applyFill="1" applyAlignment="1">
      <alignment vertical="center"/>
    </xf>
    <xf numFmtId="0" fontId="0" fillId="0" borderId="0" xfId="0" applyProtection="1">
      <protection locked="0"/>
    </xf>
    <xf numFmtId="0" fontId="0" fillId="0" borderId="2" xfId="0" applyBorder="1" applyProtection="1">
      <protection locked="0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3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right" vertical="center"/>
      <protection locked="0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0" fontId="0" fillId="5" borderId="7" xfId="0" applyFont="1" applyFill="1" applyBorder="1" applyAlignment="1" applyProtection="1">
      <alignment vertical="center"/>
      <protection locked="0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center" vertical="center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5" xfId="0" applyFont="1" applyBorder="1" applyAlignment="1">
      <alignment horizontal="right" vertical="center"/>
    </xf>
    <xf numFmtId="0" fontId="0" fillId="0" borderId="10" xfId="0" applyFont="1" applyBorder="1" applyAlignment="1" applyProtection="1">
      <alignment vertical="center"/>
      <protection locked="0"/>
    </xf>
    <xf numFmtId="0" fontId="0" fillId="0" borderId="2" xfId="0" applyFont="1" applyBorder="1" applyAlignment="1" applyProtection="1">
      <alignment vertical="center"/>
      <protection locked="0"/>
    </xf>
    <xf numFmtId="0" fontId="20" fillId="5" borderId="0" xfId="0" applyFont="1" applyFill="1" applyAlignment="1">
      <alignment horizontal="left" vertical="center"/>
    </xf>
    <xf numFmtId="0" fontId="0" fillId="5" borderId="0" xfId="0" applyFont="1" applyFill="1" applyAlignment="1" applyProtection="1">
      <alignment vertical="center"/>
      <protection locked="0"/>
    </xf>
    <xf numFmtId="0" fontId="20" fillId="5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0" fontId="6" fillId="0" borderId="20" xfId="0" applyFont="1" applyBorder="1" applyAlignment="1" applyProtection="1">
      <alignment vertical="center"/>
      <protection locked="0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0" fontId="7" fillId="0" borderId="20" xfId="0" applyFont="1" applyBorder="1" applyAlignment="1" applyProtection="1">
      <alignment vertical="center"/>
      <protection locked="0"/>
    </xf>
    <xf numFmtId="4" fontId="7" fillId="0" borderId="20" xfId="0" applyNumberFormat="1" applyFont="1" applyBorder="1" applyAlignment="1">
      <alignment vertical="center"/>
    </xf>
    <xf numFmtId="4" fontId="29" fillId="0" borderId="0" xfId="0" applyNumberFormat="1" applyFont="1" applyAlignment="1">
      <alignment vertical="center"/>
    </xf>
    <xf numFmtId="0" fontId="21" fillId="0" borderId="0" xfId="0" applyFont="1" applyAlignment="1">
      <alignment horizontal="center" vertical="center"/>
    </xf>
    <xf numFmtId="0" fontId="0" fillId="0" borderId="3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left" vertical="center"/>
      <protection locked="0"/>
    </xf>
    <xf numFmtId="4" fontId="0" fillId="0" borderId="0" xfId="0" applyNumberFormat="1" applyFont="1" applyAlignment="1" applyProtection="1">
      <alignment vertical="center"/>
      <protection locked="0"/>
    </xf>
    <xf numFmtId="0" fontId="0" fillId="0" borderId="3" xfId="0" applyFont="1" applyBorder="1" applyAlignment="1">
      <alignment horizontal="center" vertical="center" wrapText="1"/>
    </xf>
    <xf numFmtId="0" fontId="20" fillId="5" borderId="16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>
      <alignment horizontal="center" vertical="center" wrapText="1"/>
    </xf>
    <xf numFmtId="0" fontId="20" fillId="5" borderId="17" xfId="0" applyFont="1" applyFill="1" applyBorder="1" applyAlignment="1" applyProtection="1">
      <alignment horizontal="center" vertical="center" wrapText="1"/>
      <protection locked="0"/>
    </xf>
    <xf numFmtId="0" fontId="20" fillId="5" borderId="18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4" fontId="22" fillId="0" borderId="0" xfId="0" applyNumberFormat="1" applyFont="1" applyAlignment="1"/>
    <xf numFmtId="166" fontId="30" fillId="0" borderId="12" xfId="0" applyNumberFormat="1" applyFont="1" applyBorder="1" applyAlignment="1"/>
    <xf numFmtId="166" fontId="30" fillId="0" borderId="13" xfId="0" applyNumberFormat="1" applyFont="1" applyBorder="1" applyAlignment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20" fillId="0" borderId="23" xfId="0" applyFont="1" applyBorder="1" applyAlignment="1" applyProtection="1">
      <alignment horizontal="center" vertical="center"/>
      <protection locked="0"/>
    </xf>
    <xf numFmtId="49" fontId="20" fillId="0" borderId="23" xfId="0" applyNumberFormat="1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left" vertical="center" wrapText="1"/>
      <protection locked="0"/>
    </xf>
    <xf numFmtId="0" fontId="20" fillId="0" borderId="23" xfId="0" applyFont="1" applyBorder="1" applyAlignment="1" applyProtection="1">
      <alignment horizontal="center" vertical="center" wrapText="1"/>
      <protection locked="0"/>
    </xf>
    <xf numFmtId="167" fontId="20" fillId="0" borderId="23" xfId="0" applyNumberFormat="1" applyFont="1" applyBorder="1" applyAlignment="1" applyProtection="1">
      <alignment vertical="center"/>
      <protection locked="0"/>
    </xf>
    <xf numFmtId="4" fontId="20" fillId="3" borderId="23" xfId="0" applyNumberFormat="1" applyFont="1" applyFill="1" applyBorder="1" applyAlignment="1" applyProtection="1">
      <alignment vertical="center"/>
      <protection locked="0"/>
    </xf>
    <xf numFmtId="4" fontId="20" fillId="0" borderId="23" xfId="0" applyNumberFormat="1" applyFont="1" applyBorder="1" applyAlignment="1" applyProtection="1">
      <alignment vertical="center"/>
      <protection locked="0"/>
    </xf>
    <xf numFmtId="0" fontId="21" fillId="3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>
      <alignment horizontal="center" vertical="center"/>
    </xf>
    <xf numFmtId="166" fontId="21" fillId="0" borderId="0" xfId="0" applyNumberFormat="1" applyFont="1" applyBorder="1" applyAlignment="1">
      <alignment vertical="center"/>
    </xf>
    <xf numFmtId="166" fontId="21" fillId="0" borderId="15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/>
    </xf>
    <xf numFmtId="0" fontId="32" fillId="0" borderId="23" xfId="0" applyFont="1" applyBorder="1" applyAlignment="1" applyProtection="1">
      <alignment horizontal="center" vertical="center"/>
      <protection locked="0"/>
    </xf>
    <xf numFmtId="49" fontId="32" fillId="0" borderId="23" xfId="0" applyNumberFormat="1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left" vertical="center" wrapText="1"/>
      <protection locked="0"/>
    </xf>
    <xf numFmtId="0" fontId="32" fillId="0" borderId="23" xfId="0" applyFont="1" applyBorder="1" applyAlignment="1" applyProtection="1">
      <alignment horizontal="center" vertical="center" wrapText="1"/>
      <protection locked="0"/>
    </xf>
    <xf numFmtId="167" fontId="32" fillId="0" borderId="23" xfId="0" applyNumberFormat="1" applyFont="1" applyBorder="1" applyAlignment="1" applyProtection="1">
      <alignment vertical="center"/>
      <protection locked="0"/>
    </xf>
    <xf numFmtId="4" fontId="32" fillId="3" borderId="23" xfId="0" applyNumberFormat="1" applyFont="1" applyFill="1" applyBorder="1" applyAlignment="1" applyProtection="1">
      <alignment vertical="center"/>
      <protection locked="0"/>
    </xf>
    <xf numFmtId="4" fontId="32" fillId="0" borderId="23" xfId="0" applyNumberFormat="1" applyFont="1" applyBorder="1" applyAlignment="1" applyProtection="1">
      <alignment vertical="center"/>
      <protection locked="0"/>
    </xf>
    <xf numFmtId="0" fontId="33" fillId="0" borderId="3" xfId="0" applyFont="1" applyBorder="1" applyAlignment="1">
      <alignment vertical="center"/>
    </xf>
    <xf numFmtId="0" fontId="32" fillId="3" borderId="14" xfId="0" applyFont="1" applyFill="1" applyBorder="1" applyAlignment="1" applyProtection="1">
      <alignment horizontal="left" vertical="center"/>
      <protection locked="0"/>
    </xf>
    <xf numFmtId="0" fontId="32" fillId="0" borderId="0" xfId="0" applyFont="1" applyBorder="1" applyAlignment="1">
      <alignment horizontal="center" vertical="center"/>
    </xf>
    <xf numFmtId="0" fontId="21" fillId="3" borderId="19" xfId="0" applyFont="1" applyFill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1" fillId="0" borderId="20" xfId="0" applyNumberFormat="1" applyFont="1" applyBorder="1" applyAlignment="1">
      <alignment vertical="center"/>
    </xf>
    <xf numFmtId="166" fontId="21" fillId="0" borderId="21" xfId="0" applyNumberFormat="1" applyFont="1" applyBorder="1" applyAlignment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styles" Target="styles.xml" /><Relationship Id="rId4" Type="http://schemas.openxmlformats.org/officeDocument/2006/relationships/theme" Target="theme/theme1.xml" /><Relationship Id="rId5" Type="http://schemas.openxmlformats.org/officeDocument/2006/relationships/calcChain" Target="calcChain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" customWidth="1"/>
    <col min="2" max="2" width="1.67" customWidth="1"/>
    <col min="3" max="3" width="4.17" customWidth="1"/>
    <col min="4" max="4" width="2.67" customWidth="1"/>
    <col min="5" max="5" width="2.67" customWidth="1"/>
    <col min="6" max="6" width="2.67" customWidth="1"/>
    <col min="7" max="7" width="2.67" customWidth="1"/>
    <col min="8" max="8" width="2.67" customWidth="1"/>
    <col min="9" max="9" width="2.67" customWidth="1"/>
    <col min="10" max="10" width="2.67" customWidth="1"/>
    <col min="11" max="11" width="2.67" customWidth="1"/>
    <col min="12" max="12" width="2.67" customWidth="1"/>
    <col min="13" max="13" width="2.67" customWidth="1"/>
    <col min="14" max="14" width="2.67" customWidth="1"/>
    <col min="15" max="15" width="2.67" customWidth="1"/>
    <col min="16" max="16" width="2.67" customWidth="1"/>
    <col min="17" max="17" width="2.67" customWidth="1"/>
    <col min="18" max="18" width="2.67" customWidth="1"/>
    <col min="19" max="19" width="2.67" customWidth="1"/>
    <col min="20" max="20" width="2.67" customWidth="1"/>
    <col min="21" max="21" width="2.67" customWidth="1"/>
    <col min="22" max="22" width="2.67" customWidth="1"/>
    <col min="23" max="23" width="2.67" customWidth="1"/>
    <col min="24" max="24" width="2.67" customWidth="1"/>
    <col min="25" max="25" width="2.67" customWidth="1"/>
    <col min="26" max="26" width="2.67" customWidth="1"/>
    <col min="27" max="27" width="2.67" customWidth="1"/>
    <col min="28" max="28" width="2.67" customWidth="1"/>
    <col min="29" max="29" width="2.67" customWidth="1"/>
    <col min="30" max="30" width="2.67" customWidth="1"/>
    <col min="31" max="31" width="2.67" customWidth="1"/>
    <col min="32" max="32" width="2.67" customWidth="1"/>
    <col min="33" max="33" width="2.67" customWidth="1"/>
    <col min="34" max="34" width="3.33" customWidth="1"/>
    <col min="35" max="35" width="31.67" customWidth="1"/>
    <col min="36" max="36" width="2.5" customWidth="1"/>
    <col min="37" max="37" width="2.5" customWidth="1"/>
    <col min="38" max="38" width="8.33" customWidth="1"/>
    <col min="39" max="39" width="3.33" customWidth="1"/>
    <col min="40" max="40" width="13.33" customWidth="1"/>
    <col min="41" max="41" width="7.5" customWidth="1"/>
    <col min="42" max="42" width="4.17" customWidth="1"/>
    <col min="43" max="43" width="15.67" hidden="1" customWidth="1"/>
    <col min="44" max="44" width="13.67" customWidth="1"/>
    <col min="45" max="45" width="25.83" hidden="1" customWidth="1"/>
    <col min="46" max="46" width="25.83" hidden="1" customWidth="1"/>
    <col min="47" max="47" width="25.83" hidden="1" customWidth="1"/>
    <col min="48" max="48" width="21.67" hidden="1" customWidth="1"/>
    <col min="49" max="49" width="21.67" hidden="1" customWidth="1"/>
    <col min="50" max="50" width="25" hidden="1" customWidth="1"/>
    <col min="51" max="51" width="25" hidden="1" customWidth="1"/>
    <col min="52" max="52" width="21.67" hidden="1" customWidth="1"/>
    <col min="53" max="53" width="19.17" hidden="1" customWidth="1"/>
    <col min="54" max="54" width="25" hidden="1" customWidth="1"/>
    <col min="55" max="55" width="21.67" hidden="1" customWidth="1"/>
    <col min="56" max="56" width="19.17" hidden="1" customWidth="1"/>
    <col min="57" max="57" width="66.5" customWidth="1"/>
    <col min="71" max="71" width="9.33" hidden="1"/>
    <col min="72" max="72" width="9.33" hidden="1"/>
    <col min="73" max="73" width="9.33" hidden="1"/>
    <col min="74" max="74" width="9.33" hidden="1"/>
    <col min="75" max="75" width="9.33" hidden="1"/>
    <col min="76" max="76" width="9.33" hidden="1"/>
    <col min="77" max="77" width="9.33" hidden="1"/>
    <col min="78" max="78" width="9.33" hidden="1"/>
    <col min="79" max="79" width="9.33" hidden="1"/>
    <col min="80" max="80" width="9.33" hidden="1"/>
    <col min="81" max="81" width="9.33" hidden="1"/>
    <col min="82" max="82" width="9.33" hidden="1"/>
    <col min="83" max="83" width="9.33" hidden="1"/>
    <col min="84" max="84" width="9.33" hidden="1"/>
    <col min="85" max="85" width="9.33" hidden="1"/>
    <col min="86" max="86" width="9.33" hidden="1"/>
    <col min="87" max="87" width="9.33" hidden="1"/>
    <col min="88" max="88" width="9.33" hidden="1"/>
    <col min="89" max="89" width="9.33" hidden="1"/>
    <col min="90" max="90" width="9.33" hidden="1"/>
    <col min="91" max="91" width="9.33" hidden="1"/>
  </cols>
  <sheetData>
    <row r="1">
      <c r="A1" s="12" t="s">
        <v>0</v>
      </c>
      <c r="AZ1" s="12" t="s">
        <v>1</v>
      </c>
      <c r="BA1" s="12" t="s">
        <v>2</v>
      </c>
      <c r="BB1" s="12" t="s">
        <v>1</v>
      </c>
      <c r="BT1" s="12" t="s">
        <v>3</v>
      </c>
      <c r="BU1" s="12" t="s">
        <v>3</v>
      </c>
      <c r="BV1" s="12" t="s">
        <v>4</v>
      </c>
    </row>
    <row r="2" ht="36.96" customHeight="1">
      <c r="AR2" s="13" t="s">
        <v>5</v>
      </c>
      <c r="BS2" s="14" t="s">
        <v>6</v>
      </c>
      <c r="BT2" s="14" t="s">
        <v>7</v>
      </c>
    </row>
    <row r="3" ht="6.96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ht="24.96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11</v>
      </c>
    </row>
    <row r="5" ht="12" customHeight="1">
      <c r="B5" s="17"/>
      <c r="D5" s="21" t="s">
        <v>12</v>
      </c>
      <c r="K5" s="22" t="s">
        <v>13</v>
      </c>
      <c r="AR5" s="17"/>
      <c r="BE5" s="23" t="s">
        <v>14</v>
      </c>
      <c r="BS5" s="14" t="s">
        <v>6</v>
      </c>
    </row>
    <row r="6" ht="36.96" customHeight="1">
      <c r="B6" s="17"/>
      <c r="D6" s="24" t="s">
        <v>15</v>
      </c>
      <c r="K6" s="25" t="s">
        <v>16</v>
      </c>
      <c r="AR6" s="17"/>
      <c r="BE6" s="26"/>
      <c r="BS6" s="14" t="s">
        <v>6</v>
      </c>
    </row>
    <row r="7" ht="12" customHeight="1">
      <c r="B7" s="17"/>
      <c r="D7" s="27" t="s">
        <v>17</v>
      </c>
      <c r="K7" s="22" t="s">
        <v>1</v>
      </c>
      <c r="AK7" s="27" t="s">
        <v>18</v>
      </c>
      <c r="AN7" s="22" t="s">
        <v>1</v>
      </c>
      <c r="AR7" s="17"/>
      <c r="BE7" s="26"/>
      <c r="BS7" s="14" t="s">
        <v>6</v>
      </c>
    </row>
    <row r="8" ht="12" customHeight="1">
      <c r="B8" s="17"/>
      <c r="D8" s="27" t="s">
        <v>19</v>
      </c>
      <c r="K8" s="22" t="s">
        <v>20</v>
      </c>
      <c r="AK8" s="27" t="s">
        <v>21</v>
      </c>
      <c r="AN8" s="28" t="s">
        <v>22</v>
      </c>
      <c r="AR8" s="17"/>
      <c r="BE8" s="26"/>
      <c r="BS8" s="14" t="s">
        <v>6</v>
      </c>
    </row>
    <row r="9" ht="14.4" customHeight="1">
      <c r="B9" s="17"/>
      <c r="AR9" s="17"/>
      <c r="BE9" s="26"/>
      <c r="BS9" s="14" t="s">
        <v>6</v>
      </c>
    </row>
    <row r="10" ht="12" customHeight="1">
      <c r="B10" s="17"/>
      <c r="D10" s="27" t="s">
        <v>23</v>
      </c>
      <c r="AK10" s="27" t="s">
        <v>24</v>
      </c>
      <c r="AN10" s="22" t="s">
        <v>1</v>
      </c>
      <c r="AR10" s="17"/>
      <c r="BE10" s="26"/>
      <c r="BS10" s="14" t="s">
        <v>6</v>
      </c>
    </row>
    <row r="11" ht="18.48" customHeight="1">
      <c r="B11" s="17"/>
      <c r="E11" s="22" t="s">
        <v>25</v>
      </c>
      <c r="AK11" s="27" t="s">
        <v>26</v>
      </c>
      <c r="AN11" s="22" t="s">
        <v>1</v>
      </c>
      <c r="AR11" s="17"/>
      <c r="BE11" s="26"/>
      <c r="BS11" s="14" t="s">
        <v>6</v>
      </c>
    </row>
    <row r="12" ht="6.96" customHeight="1">
      <c r="B12" s="17"/>
      <c r="AR12" s="17"/>
      <c r="BE12" s="26"/>
      <c r="BS12" s="14" t="s">
        <v>6</v>
      </c>
    </row>
    <row r="13" ht="12" customHeight="1">
      <c r="B13" s="17"/>
      <c r="D13" s="27" t="s">
        <v>27</v>
      </c>
      <c r="AK13" s="27" t="s">
        <v>24</v>
      </c>
      <c r="AN13" s="29" t="s">
        <v>28</v>
      </c>
      <c r="AR13" s="17"/>
      <c r="BE13" s="26"/>
      <c r="BS13" s="14" t="s">
        <v>6</v>
      </c>
    </row>
    <row r="14">
      <c r="B14" s="17"/>
      <c r="E14" s="29" t="s">
        <v>28</v>
      </c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27" t="s">
        <v>26</v>
      </c>
      <c r="AN14" s="29" t="s">
        <v>28</v>
      </c>
      <c r="AR14" s="17"/>
      <c r="BE14" s="26"/>
      <c r="BS14" s="14" t="s">
        <v>6</v>
      </c>
    </row>
    <row r="15" ht="6.96" customHeight="1">
      <c r="B15" s="17"/>
      <c r="AR15" s="17"/>
      <c r="BE15" s="26"/>
      <c r="BS15" s="14" t="s">
        <v>3</v>
      </c>
    </row>
    <row r="16" ht="12" customHeight="1">
      <c r="B16" s="17"/>
      <c r="D16" s="27" t="s">
        <v>29</v>
      </c>
      <c r="AK16" s="27" t="s">
        <v>24</v>
      </c>
      <c r="AN16" s="22" t="s">
        <v>1</v>
      </c>
      <c r="AR16" s="17"/>
      <c r="BE16" s="26"/>
      <c r="BS16" s="14" t="s">
        <v>3</v>
      </c>
    </row>
    <row r="17" ht="18.48" customHeight="1">
      <c r="B17" s="17"/>
      <c r="E17" s="22" t="s">
        <v>30</v>
      </c>
      <c r="AK17" s="27" t="s">
        <v>26</v>
      </c>
      <c r="AN17" s="22" t="s">
        <v>1</v>
      </c>
      <c r="AR17" s="17"/>
      <c r="BE17" s="26"/>
      <c r="BS17" s="14" t="s">
        <v>31</v>
      </c>
    </row>
    <row r="18" ht="6.96" customHeight="1">
      <c r="B18" s="17"/>
      <c r="AR18" s="17"/>
      <c r="BE18" s="26"/>
      <c r="BS18" s="14" t="s">
        <v>6</v>
      </c>
    </row>
    <row r="19" ht="12" customHeight="1">
      <c r="B19" s="17"/>
      <c r="D19" s="27" t="s">
        <v>32</v>
      </c>
      <c r="AK19" s="27" t="s">
        <v>24</v>
      </c>
      <c r="AN19" s="22" t="s">
        <v>1</v>
      </c>
      <c r="AR19" s="17"/>
      <c r="BE19" s="26"/>
      <c r="BS19" s="14" t="s">
        <v>6</v>
      </c>
    </row>
    <row r="20" ht="18.48" customHeight="1">
      <c r="B20" s="17"/>
      <c r="E20" s="22" t="s">
        <v>33</v>
      </c>
      <c r="AK20" s="27" t="s">
        <v>26</v>
      </c>
      <c r="AN20" s="22" t="s">
        <v>1</v>
      </c>
      <c r="AR20" s="17"/>
      <c r="BE20" s="26"/>
      <c r="BS20" s="14" t="s">
        <v>31</v>
      </c>
    </row>
    <row r="21" ht="6.96" customHeight="1">
      <c r="B21" s="17"/>
      <c r="AR21" s="17"/>
      <c r="BE21" s="26"/>
    </row>
    <row r="22" ht="12" customHeight="1">
      <c r="B22" s="17"/>
      <c r="D22" s="27" t="s">
        <v>34</v>
      </c>
      <c r="AR22" s="17"/>
      <c r="BE22" s="26"/>
    </row>
    <row r="23" ht="16.5" customHeight="1">
      <c r="B23" s="17"/>
      <c r="E23" s="31" t="s">
        <v>1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R23" s="17"/>
      <c r="BE23" s="26"/>
    </row>
    <row r="24" ht="6.96" customHeight="1">
      <c r="B24" s="17"/>
      <c r="AR24" s="17"/>
      <c r="BE24" s="26"/>
    </row>
    <row r="25" ht="6.96" customHeight="1">
      <c r="B25" s="17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R25" s="17"/>
      <c r="BE25" s="26"/>
    </row>
    <row r="26" ht="14.4" customHeight="1">
      <c r="B26" s="17"/>
      <c r="D26" s="33" t="s">
        <v>35</v>
      </c>
      <c r="AK26" s="34">
        <f>ROUND(AG94,2)</f>
        <v>0</v>
      </c>
      <c r="AR26" s="17"/>
      <c r="BE26" s="26"/>
    </row>
    <row r="27" ht="14.4" customHeight="1">
      <c r="B27" s="17"/>
      <c r="D27" s="33" t="s">
        <v>36</v>
      </c>
      <c r="AK27" s="34">
        <f>ROUND(AG97, 2)</f>
        <v>0</v>
      </c>
      <c r="AL27" s="34"/>
      <c r="AM27" s="34"/>
      <c r="AN27" s="34"/>
      <c r="AO27" s="34"/>
      <c r="AR27" s="17"/>
      <c r="BE27" s="26"/>
    </row>
    <row r="28" s="1" customFormat="1" ht="6.96" customHeight="1">
      <c r="B28" s="35"/>
      <c r="AR28" s="35"/>
      <c r="BE28" s="26"/>
    </row>
    <row r="29" s="1" customFormat="1" ht="25.92" customHeight="1">
      <c r="B29" s="35"/>
      <c r="D29" s="36" t="s">
        <v>37</v>
      </c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8">
        <f>ROUND(AK26 + AK27, 2)</f>
        <v>0</v>
      </c>
      <c r="AL29" s="37"/>
      <c r="AM29" s="37"/>
      <c r="AN29" s="37"/>
      <c r="AO29" s="37"/>
      <c r="AR29" s="35"/>
      <c r="BE29" s="26"/>
    </row>
    <row r="30" s="1" customFormat="1" ht="6.96" customHeight="1">
      <c r="B30" s="35"/>
      <c r="AR30" s="35"/>
      <c r="BE30" s="26"/>
    </row>
    <row r="31" s="1" customFormat="1">
      <c r="B31" s="35"/>
      <c r="L31" s="39" t="s">
        <v>38</v>
      </c>
      <c r="M31" s="39"/>
      <c r="N31" s="39"/>
      <c r="O31" s="39"/>
      <c r="P31" s="39"/>
      <c r="W31" s="39" t="s">
        <v>39</v>
      </c>
      <c r="X31" s="39"/>
      <c r="Y31" s="39"/>
      <c r="Z31" s="39"/>
      <c r="AA31" s="39"/>
      <c r="AB31" s="39"/>
      <c r="AC31" s="39"/>
      <c r="AD31" s="39"/>
      <c r="AE31" s="39"/>
      <c r="AK31" s="39" t="s">
        <v>40</v>
      </c>
      <c r="AL31" s="39"/>
      <c r="AM31" s="39"/>
      <c r="AN31" s="39"/>
      <c r="AO31" s="39"/>
      <c r="AR31" s="35"/>
      <c r="BE31" s="26"/>
    </row>
    <row r="32" s="2" customFormat="1" ht="14.4" customHeight="1">
      <c r="B32" s="40"/>
      <c r="D32" s="27" t="s">
        <v>41</v>
      </c>
      <c r="F32" s="27" t="s">
        <v>42</v>
      </c>
      <c r="L32" s="41">
        <v>0.20000000000000001</v>
      </c>
      <c r="M32" s="2"/>
      <c r="N32" s="2"/>
      <c r="O32" s="2"/>
      <c r="P32" s="2"/>
      <c r="W32" s="42">
        <f>ROUND(AZ94 + SUM(CD97:CD101), 2)</f>
        <v>0</v>
      </c>
      <c r="X32" s="2"/>
      <c r="Y32" s="2"/>
      <c r="Z32" s="2"/>
      <c r="AA32" s="2"/>
      <c r="AB32" s="2"/>
      <c r="AC32" s="2"/>
      <c r="AD32" s="2"/>
      <c r="AE32" s="2"/>
      <c r="AK32" s="42">
        <f>ROUND(AV94 + SUM(BY97:BY101), 2)</f>
        <v>0</v>
      </c>
      <c r="AL32" s="2"/>
      <c r="AM32" s="2"/>
      <c r="AN32" s="2"/>
      <c r="AO32" s="2"/>
      <c r="AR32" s="40"/>
      <c r="BE32" s="43"/>
    </row>
    <row r="33" s="2" customFormat="1" ht="14.4" customHeight="1">
      <c r="B33" s="40"/>
      <c r="F33" s="27" t="s">
        <v>43</v>
      </c>
      <c r="L33" s="41">
        <v>0.20000000000000001</v>
      </c>
      <c r="M33" s="2"/>
      <c r="N33" s="2"/>
      <c r="O33" s="2"/>
      <c r="P33" s="2"/>
      <c r="W33" s="42">
        <f>ROUND(BA94 + SUM(CE97:CE101), 2)</f>
        <v>0</v>
      </c>
      <c r="X33" s="2"/>
      <c r="Y33" s="2"/>
      <c r="Z33" s="2"/>
      <c r="AA33" s="2"/>
      <c r="AB33" s="2"/>
      <c r="AC33" s="2"/>
      <c r="AD33" s="2"/>
      <c r="AE33" s="2"/>
      <c r="AK33" s="42">
        <f>ROUND(AW94 + SUM(BZ97:BZ101), 2)</f>
        <v>0</v>
      </c>
      <c r="AL33" s="2"/>
      <c r="AM33" s="2"/>
      <c r="AN33" s="2"/>
      <c r="AO33" s="2"/>
      <c r="AR33" s="40"/>
      <c r="BE33" s="43"/>
    </row>
    <row r="34" hidden="1" s="2" customFormat="1" ht="14.4" customHeight="1">
      <c r="B34" s="40"/>
      <c r="F34" s="27" t="s">
        <v>44</v>
      </c>
      <c r="L34" s="41">
        <v>0.20000000000000001</v>
      </c>
      <c r="M34" s="2"/>
      <c r="N34" s="2"/>
      <c r="O34" s="2"/>
      <c r="P34" s="2"/>
      <c r="W34" s="42">
        <f>ROUND(BB94 + SUM(CF97:CF101), 2)</f>
        <v>0</v>
      </c>
      <c r="X34" s="2"/>
      <c r="Y34" s="2"/>
      <c r="Z34" s="2"/>
      <c r="AA34" s="2"/>
      <c r="AB34" s="2"/>
      <c r="AC34" s="2"/>
      <c r="AD34" s="2"/>
      <c r="AE34" s="2"/>
      <c r="AK34" s="42">
        <v>0</v>
      </c>
      <c r="AL34" s="2"/>
      <c r="AM34" s="2"/>
      <c r="AN34" s="2"/>
      <c r="AO34" s="2"/>
      <c r="AR34" s="40"/>
      <c r="BE34" s="43"/>
    </row>
    <row r="35" hidden="1" s="2" customFormat="1" ht="14.4" customHeight="1">
      <c r="B35" s="40"/>
      <c r="F35" s="27" t="s">
        <v>45</v>
      </c>
      <c r="L35" s="41">
        <v>0.20000000000000001</v>
      </c>
      <c r="M35" s="2"/>
      <c r="N35" s="2"/>
      <c r="O35" s="2"/>
      <c r="P35" s="2"/>
      <c r="W35" s="42">
        <f>ROUND(BC94 + SUM(CG97:CG101), 2)</f>
        <v>0</v>
      </c>
      <c r="X35" s="2"/>
      <c r="Y35" s="2"/>
      <c r="Z35" s="2"/>
      <c r="AA35" s="2"/>
      <c r="AB35" s="2"/>
      <c r="AC35" s="2"/>
      <c r="AD35" s="2"/>
      <c r="AE35" s="2"/>
      <c r="AK35" s="42">
        <v>0</v>
      </c>
      <c r="AL35" s="2"/>
      <c r="AM35" s="2"/>
      <c r="AN35" s="2"/>
      <c r="AO35" s="2"/>
      <c r="AR35" s="40"/>
    </row>
    <row r="36" hidden="1" s="2" customFormat="1" ht="14.4" customHeight="1">
      <c r="B36" s="40"/>
      <c r="F36" s="27" t="s">
        <v>46</v>
      </c>
      <c r="L36" s="41">
        <v>0</v>
      </c>
      <c r="M36" s="2"/>
      <c r="N36" s="2"/>
      <c r="O36" s="2"/>
      <c r="P36" s="2"/>
      <c r="W36" s="42">
        <f>ROUND(BD94 + SUM(CH97:CH101), 2)</f>
        <v>0</v>
      </c>
      <c r="X36" s="2"/>
      <c r="Y36" s="2"/>
      <c r="Z36" s="2"/>
      <c r="AA36" s="2"/>
      <c r="AB36" s="2"/>
      <c r="AC36" s="2"/>
      <c r="AD36" s="2"/>
      <c r="AE36" s="2"/>
      <c r="AK36" s="42">
        <v>0</v>
      </c>
      <c r="AL36" s="2"/>
      <c r="AM36" s="2"/>
      <c r="AN36" s="2"/>
      <c r="AO36" s="2"/>
      <c r="AR36" s="40"/>
    </row>
    <row r="37" s="1" customFormat="1" ht="6.96" customHeight="1">
      <c r="B37" s="35"/>
      <c r="AR37" s="35"/>
    </row>
    <row r="38" s="1" customFormat="1" ht="25.92" customHeight="1">
      <c r="B38" s="35"/>
      <c r="C38" s="44"/>
      <c r="D38" s="45" t="s">
        <v>47</v>
      </c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7" t="s">
        <v>48</v>
      </c>
      <c r="U38" s="46"/>
      <c r="V38" s="46"/>
      <c r="W38" s="46"/>
      <c r="X38" s="48" t="s">
        <v>49</v>
      </c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9">
        <f>SUM(AK29:AK36)</f>
        <v>0</v>
      </c>
      <c r="AL38" s="46"/>
      <c r="AM38" s="46"/>
      <c r="AN38" s="46"/>
      <c r="AO38" s="50"/>
      <c r="AP38" s="44"/>
      <c r="AQ38" s="44"/>
      <c r="AR38" s="35"/>
    </row>
    <row r="39" s="1" customFormat="1" ht="6.96" customHeight="1">
      <c r="B39" s="35"/>
      <c r="AR39" s="35"/>
    </row>
    <row r="40" s="1" customFormat="1" ht="14.4" customHeight="1">
      <c r="B40" s="35"/>
      <c r="AR40" s="35"/>
    </row>
    <row r="41" ht="14.4" customHeight="1">
      <c r="B41" s="17"/>
      <c r="AR41" s="17"/>
    </row>
    <row r="42" ht="14.4" customHeight="1">
      <c r="B42" s="17"/>
      <c r="AR42" s="17"/>
    </row>
    <row r="43" ht="14.4" customHeight="1">
      <c r="B43" s="17"/>
      <c r="AR43" s="17"/>
    </row>
    <row r="44" ht="14.4" customHeight="1">
      <c r="B44" s="17"/>
      <c r="AR44" s="17"/>
    </row>
    <row r="45" ht="14.4" customHeight="1">
      <c r="B45" s="17"/>
      <c r="AR45" s="17"/>
    </row>
    <row r="46" ht="14.4" customHeight="1">
      <c r="B46" s="17"/>
      <c r="AR46" s="17"/>
    </row>
    <row r="47" ht="14.4" customHeight="1">
      <c r="B47" s="17"/>
      <c r="AR47" s="17"/>
    </row>
    <row r="48" ht="14.4" customHeight="1">
      <c r="B48" s="17"/>
      <c r="AR48" s="17"/>
    </row>
    <row r="49" s="1" customFormat="1" ht="14.4" customHeight="1">
      <c r="B49" s="35"/>
      <c r="D49" s="51" t="s">
        <v>50</v>
      </c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  <c r="AC49" s="52"/>
      <c r="AD49" s="52"/>
      <c r="AE49" s="52"/>
      <c r="AF49" s="52"/>
      <c r="AG49" s="52"/>
      <c r="AH49" s="51" t="s">
        <v>51</v>
      </c>
      <c r="AI49" s="52"/>
      <c r="AJ49" s="52"/>
      <c r="AK49" s="52"/>
      <c r="AL49" s="52"/>
      <c r="AM49" s="52"/>
      <c r="AN49" s="52"/>
      <c r="AO49" s="52"/>
      <c r="AR49" s="35"/>
    </row>
    <row r="50">
      <c r="B50" s="17"/>
      <c r="AR50" s="17"/>
    </row>
    <row r="51">
      <c r="B51" s="17"/>
      <c r="AR51" s="17"/>
    </row>
    <row r="52">
      <c r="B52" s="17"/>
      <c r="AR52" s="17"/>
    </row>
    <row r="53">
      <c r="B53" s="17"/>
      <c r="AR53" s="17"/>
    </row>
    <row r="54">
      <c r="B54" s="17"/>
      <c r="AR54" s="17"/>
    </row>
    <row r="55">
      <c r="B55" s="17"/>
      <c r="AR55" s="17"/>
    </row>
    <row r="56">
      <c r="B56" s="17"/>
      <c r="AR56" s="17"/>
    </row>
    <row r="57">
      <c r="B57" s="17"/>
      <c r="AR57" s="17"/>
    </row>
    <row r="58">
      <c r="B58" s="17"/>
      <c r="AR58" s="17"/>
    </row>
    <row r="59">
      <c r="B59" s="17"/>
      <c r="AR59" s="17"/>
    </row>
    <row r="60" s="1" customFormat="1">
      <c r="B60" s="35"/>
      <c r="D60" s="53" t="s">
        <v>52</v>
      </c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53" t="s">
        <v>53</v>
      </c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53" t="s">
        <v>52</v>
      </c>
      <c r="AI60" s="37"/>
      <c r="AJ60" s="37"/>
      <c r="AK60" s="37"/>
      <c r="AL60" s="37"/>
      <c r="AM60" s="53" t="s">
        <v>53</v>
      </c>
      <c r="AN60" s="37"/>
      <c r="AO60" s="37"/>
      <c r="AR60" s="35"/>
    </row>
    <row r="61">
      <c r="B61" s="17"/>
      <c r="AR61" s="17"/>
    </row>
    <row r="62">
      <c r="B62" s="17"/>
      <c r="AR62" s="17"/>
    </row>
    <row r="63">
      <c r="B63" s="17"/>
      <c r="AR63" s="17"/>
    </row>
    <row r="64" s="1" customFormat="1">
      <c r="B64" s="35"/>
      <c r="D64" s="51" t="s">
        <v>54</v>
      </c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  <c r="AG64" s="52"/>
      <c r="AH64" s="51" t="s">
        <v>55</v>
      </c>
      <c r="AI64" s="52"/>
      <c r="AJ64" s="52"/>
      <c r="AK64" s="52"/>
      <c r="AL64" s="52"/>
      <c r="AM64" s="52"/>
      <c r="AN64" s="52"/>
      <c r="AO64" s="52"/>
      <c r="AR64" s="35"/>
    </row>
    <row r="65">
      <c r="B65" s="17"/>
      <c r="AR65" s="17"/>
    </row>
    <row r="66">
      <c r="B66" s="17"/>
      <c r="AR66" s="17"/>
    </row>
    <row r="67">
      <c r="B67" s="17"/>
      <c r="AR67" s="17"/>
    </row>
    <row r="68">
      <c r="B68" s="17"/>
      <c r="AR68" s="17"/>
    </row>
    <row r="69">
      <c r="B69" s="17"/>
      <c r="AR69" s="17"/>
    </row>
    <row r="70">
      <c r="B70" s="17"/>
      <c r="AR70" s="17"/>
    </row>
    <row r="71">
      <c r="B71" s="17"/>
      <c r="AR71" s="17"/>
    </row>
    <row r="72">
      <c r="B72" s="17"/>
      <c r="AR72" s="17"/>
    </row>
    <row r="73">
      <c r="B73" s="17"/>
      <c r="AR73" s="17"/>
    </row>
    <row r="74">
      <c r="B74" s="17"/>
      <c r="AR74" s="17"/>
    </row>
    <row r="75" s="1" customFormat="1">
      <c r="B75" s="35"/>
      <c r="D75" s="53" t="s">
        <v>52</v>
      </c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53" t="s">
        <v>53</v>
      </c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53" t="s">
        <v>52</v>
      </c>
      <c r="AI75" s="37"/>
      <c r="AJ75" s="37"/>
      <c r="AK75" s="37"/>
      <c r="AL75" s="37"/>
      <c r="AM75" s="53" t="s">
        <v>53</v>
      </c>
      <c r="AN75" s="37"/>
      <c r="AO75" s="37"/>
      <c r="AR75" s="35"/>
    </row>
    <row r="76" s="1" customFormat="1">
      <c r="B76" s="35"/>
      <c r="AR76" s="35"/>
    </row>
    <row r="77" s="1" customFormat="1" ht="6.96" customHeight="1">
      <c r="B77" s="54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  <c r="U77" s="55"/>
      <c r="V77" s="55"/>
      <c r="W77" s="55"/>
      <c r="X77" s="55"/>
      <c r="Y77" s="55"/>
      <c r="Z77" s="55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  <c r="AO77" s="55"/>
      <c r="AP77" s="55"/>
      <c r="AQ77" s="55"/>
      <c r="AR77" s="35"/>
    </row>
    <row r="81" s="1" customFormat="1" ht="6.96" customHeight="1">
      <c r="B81" s="56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7"/>
      <c r="AO81" s="57"/>
      <c r="AP81" s="57"/>
      <c r="AQ81" s="57"/>
      <c r="AR81" s="35"/>
    </row>
    <row r="82" s="1" customFormat="1" ht="24.96" customHeight="1">
      <c r="B82" s="35"/>
      <c r="C82" s="18" t="s">
        <v>56</v>
      </c>
      <c r="AR82" s="35"/>
    </row>
    <row r="83" s="1" customFormat="1" ht="6.96" customHeight="1">
      <c r="B83" s="35"/>
      <c r="AR83" s="35"/>
    </row>
    <row r="84" s="3" customFormat="1" ht="12" customHeight="1">
      <c r="B84" s="58"/>
      <c r="C84" s="27" t="s">
        <v>12</v>
      </c>
      <c r="L84" s="3" t="str">
        <f>K5</f>
        <v>190905</v>
      </c>
      <c r="AR84" s="58"/>
    </row>
    <row r="85" s="4" customFormat="1" ht="36.96" customHeight="1">
      <c r="B85" s="59"/>
      <c r="C85" s="60" t="s">
        <v>15</v>
      </c>
      <c r="L85" s="61" t="str">
        <f>K6</f>
        <v>Rekonštrukcia miestnej komunikácie</v>
      </c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R85" s="59"/>
    </row>
    <row r="86" s="1" customFormat="1" ht="6.96" customHeight="1">
      <c r="B86" s="35"/>
      <c r="AR86" s="35"/>
    </row>
    <row r="87" s="1" customFormat="1" ht="12" customHeight="1">
      <c r="B87" s="35"/>
      <c r="C87" s="27" t="s">
        <v>19</v>
      </c>
      <c r="L87" s="62" t="str">
        <f>IF(K8="","",K8)</f>
        <v>Hrišovce</v>
      </c>
      <c r="AI87" s="27" t="s">
        <v>21</v>
      </c>
      <c r="AM87" s="63" t="str">
        <f>IF(AN8= "","",AN8)</f>
        <v>25. 9. 2019</v>
      </c>
      <c r="AN87" s="63"/>
      <c r="AR87" s="35"/>
    </row>
    <row r="88" s="1" customFormat="1" ht="6.96" customHeight="1">
      <c r="B88" s="35"/>
      <c r="AR88" s="35"/>
    </row>
    <row r="89" s="1" customFormat="1" ht="15.15" customHeight="1">
      <c r="B89" s="35"/>
      <c r="C89" s="27" t="s">
        <v>23</v>
      </c>
      <c r="L89" s="3" t="str">
        <f>IF(E11= "","",E11)</f>
        <v>Obec Hrišovce</v>
      </c>
      <c r="AI89" s="27" t="s">
        <v>29</v>
      </c>
      <c r="AM89" s="64" t="str">
        <f>IF(E17="","",E17)</f>
        <v>Ing. M. Havaš</v>
      </c>
      <c r="AN89" s="3"/>
      <c r="AO89" s="3"/>
      <c r="AP89" s="3"/>
      <c r="AR89" s="35"/>
      <c r="AS89" s="65" t="s">
        <v>57</v>
      </c>
      <c r="AT89" s="66"/>
      <c r="AU89" s="67"/>
      <c r="AV89" s="67"/>
      <c r="AW89" s="67"/>
      <c r="AX89" s="67"/>
      <c r="AY89" s="67"/>
      <c r="AZ89" s="67"/>
      <c r="BA89" s="67"/>
      <c r="BB89" s="67"/>
      <c r="BC89" s="67"/>
      <c r="BD89" s="68"/>
    </row>
    <row r="90" s="1" customFormat="1" ht="15.15" customHeight="1">
      <c r="B90" s="35"/>
      <c r="C90" s="27" t="s">
        <v>27</v>
      </c>
      <c r="L90" s="3" t="str">
        <f>IF(E14= "Vyplň údaj","",E14)</f>
        <v/>
      </c>
      <c r="AI90" s="27" t="s">
        <v>32</v>
      </c>
      <c r="AM90" s="64" t="str">
        <f>IF(E20="","",E20)</f>
        <v>Ing. Janka Pokryvková</v>
      </c>
      <c r="AN90" s="3"/>
      <c r="AO90" s="3"/>
      <c r="AP90" s="3"/>
      <c r="AR90" s="35"/>
      <c r="AS90" s="69"/>
      <c r="AT90" s="70"/>
      <c r="AU90" s="71"/>
      <c r="AV90" s="71"/>
      <c r="AW90" s="71"/>
      <c r="AX90" s="71"/>
      <c r="AY90" s="71"/>
      <c r="AZ90" s="71"/>
      <c r="BA90" s="71"/>
      <c r="BB90" s="71"/>
      <c r="BC90" s="71"/>
      <c r="BD90" s="72"/>
    </row>
    <row r="91" s="1" customFormat="1" ht="10.8" customHeight="1">
      <c r="B91" s="35"/>
      <c r="AR91" s="35"/>
      <c r="AS91" s="69"/>
      <c r="AT91" s="70"/>
      <c r="AU91" s="71"/>
      <c r="AV91" s="71"/>
      <c r="AW91" s="71"/>
      <c r="AX91" s="71"/>
      <c r="AY91" s="71"/>
      <c r="AZ91" s="71"/>
      <c r="BA91" s="71"/>
      <c r="BB91" s="71"/>
      <c r="BC91" s="71"/>
      <c r="BD91" s="72"/>
    </row>
    <row r="92" s="1" customFormat="1" ht="29.28" customHeight="1">
      <c r="B92" s="35"/>
      <c r="C92" s="73" t="s">
        <v>58</v>
      </c>
      <c r="D92" s="74"/>
      <c r="E92" s="74"/>
      <c r="F92" s="74"/>
      <c r="G92" s="74"/>
      <c r="H92" s="75"/>
      <c r="I92" s="76" t="s">
        <v>59</v>
      </c>
      <c r="J92" s="74"/>
      <c r="K92" s="74"/>
      <c r="L92" s="74"/>
      <c r="M92" s="74"/>
      <c r="N92" s="74"/>
      <c r="O92" s="74"/>
      <c r="P92" s="74"/>
      <c r="Q92" s="74"/>
      <c r="R92" s="74"/>
      <c r="S92" s="74"/>
      <c r="T92" s="74"/>
      <c r="U92" s="74"/>
      <c r="V92" s="74"/>
      <c r="W92" s="74"/>
      <c r="X92" s="74"/>
      <c r="Y92" s="74"/>
      <c r="Z92" s="74"/>
      <c r="AA92" s="74"/>
      <c r="AB92" s="74"/>
      <c r="AC92" s="74"/>
      <c r="AD92" s="74"/>
      <c r="AE92" s="74"/>
      <c r="AF92" s="74"/>
      <c r="AG92" s="77" t="s">
        <v>60</v>
      </c>
      <c r="AH92" s="74"/>
      <c r="AI92" s="74"/>
      <c r="AJ92" s="74"/>
      <c r="AK92" s="74"/>
      <c r="AL92" s="74"/>
      <c r="AM92" s="74"/>
      <c r="AN92" s="76" t="s">
        <v>61</v>
      </c>
      <c r="AO92" s="74"/>
      <c r="AP92" s="78"/>
      <c r="AQ92" s="79" t="s">
        <v>62</v>
      </c>
      <c r="AR92" s="35"/>
      <c r="AS92" s="80" t="s">
        <v>63</v>
      </c>
      <c r="AT92" s="81" t="s">
        <v>64</v>
      </c>
      <c r="AU92" s="81" t="s">
        <v>65</v>
      </c>
      <c r="AV92" s="81" t="s">
        <v>66</v>
      </c>
      <c r="AW92" s="81" t="s">
        <v>67</v>
      </c>
      <c r="AX92" s="81" t="s">
        <v>68</v>
      </c>
      <c r="AY92" s="81" t="s">
        <v>69</v>
      </c>
      <c r="AZ92" s="81" t="s">
        <v>70</v>
      </c>
      <c r="BA92" s="81" t="s">
        <v>71</v>
      </c>
      <c r="BB92" s="81" t="s">
        <v>72</v>
      </c>
      <c r="BC92" s="81" t="s">
        <v>73</v>
      </c>
      <c r="BD92" s="82" t="s">
        <v>74</v>
      </c>
    </row>
    <row r="93" s="1" customFormat="1" ht="10.8" customHeight="1">
      <c r="B93" s="35"/>
      <c r="AR93" s="35"/>
      <c r="AS93" s="83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8"/>
    </row>
    <row r="94" s="5" customFormat="1" ht="32.4" customHeight="1">
      <c r="B94" s="84"/>
      <c r="C94" s="85" t="s">
        <v>75</v>
      </c>
      <c r="D94" s="86"/>
      <c r="E94" s="86"/>
      <c r="F94" s="86"/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7">
        <f>ROUND(AG95,2)</f>
        <v>0</v>
      </c>
      <c r="AH94" s="87"/>
      <c r="AI94" s="87"/>
      <c r="AJ94" s="87"/>
      <c r="AK94" s="87"/>
      <c r="AL94" s="87"/>
      <c r="AM94" s="87"/>
      <c r="AN94" s="88">
        <f>SUM(AG94,AT94)</f>
        <v>0</v>
      </c>
      <c r="AO94" s="88"/>
      <c r="AP94" s="88"/>
      <c r="AQ94" s="89" t="s">
        <v>1</v>
      </c>
      <c r="AR94" s="84"/>
      <c r="AS94" s="90">
        <f>ROUND(AS95,2)</f>
        <v>0</v>
      </c>
      <c r="AT94" s="91">
        <f>ROUND(SUM(AV94:AW94),2)</f>
        <v>0</v>
      </c>
      <c r="AU94" s="92">
        <f>ROUND(AU95,5)</f>
        <v>0</v>
      </c>
      <c r="AV94" s="91">
        <f>ROUND(AZ94*L32,2)</f>
        <v>0</v>
      </c>
      <c r="AW94" s="91">
        <f>ROUND(BA94*L33,2)</f>
        <v>0</v>
      </c>
      <c r="AX94" s="91">
        <f>ROUND(BB94*L32,2)</f>
        <v>0</v>
      </c>
      <c r="AY94" s="91">
        <f>ROUND(BC94*L33,2)</f>
        <v>0</v>
      </c>
      <c r="AZ94" s="91">
        <f>ROUND(AZ95,2)</f>
        <v>0</v>
      </c>
      <c r="BA94" s="91">
        <f>ROUND(BA95,2)</f>
        <v>0</v>
      </c>
      <c r="BB94" s="91">
        <f>ROUND(BB95,2)</f>
        <v>0</v>
      </c>
      <c r="BC94" s="91">
        <f>ROUND(BC95,2)</f>
        <v>0</v>
      </c>
      <c r="BD94" s="93">
        <f>ROUND(BD95,2)</f>
        <v>0</v>
      </c>
      <c r="BS94" s="94" t="s">
        <v>76</v>
      </c>
      <c r="BT94" s="94" t="s">
        <v>77</v>
      </c>
      <c r="BU94" s="95" t="s">
        <v>78</v>
      </c>
      <c r="BV94" s="94" t="s">
        <v>79</v>
      </c>
      <c r="BW94" s="94" t="s">
        <v>4</v>
      </c>
      <c r="BX94" s="94" t="s">
        <v>80</v>
      </c>
      <c r="CL94" s="94" t="s">
        <v>1</v>
      </c>
    </row>
    <row r="95" s="6" customFormat="1" ht="16.5" customHeight="1">
      <c r="A95" s="96" t="s">
        <v>81</v>
      </c>
      <c r="B95" s="97"/>
      <c r="C95" s="98"/>
      <c r="D95" s="99" t="s">
        <v>82</v>
      </c>
      <c r="E95" s="99"/>
      <c r="F95" s="99"/>
      <c r="G95" s="99"/>
      <c r="H95" s="99"/>
      <c r="I95" s="100"/>
      <c r="J95" s="99" t="s">
        <v>16</v>
      </c>
      <c r="K95" s="99"/>
      <c r="L95" s="99"/>
      <c r="M95" s="99"/>
      <c r="N95" s="99"/>
      <c r="O95" s="99"/>
      <c r="P95" s="99"/>
      <c r="Q95" s="99"/>
      <c r="R95" s="99"/>
      <c r="S95" s="99"/>
      <c r="T95" s="99"/>
      <c r="U95" s="99"/>
      <c r="V95" s="99"/>
      <c r="W95" s="99"/>
      <c r="X95" s="99"/>
      <c r="Y95" s="99"/>
      <c r="Z95" s="99"/>
      <c r="AA95" s="99"/>
      <c r="AB95" s="99"/>
      <c r="AC95" s="99"/>
      <c r="AD95" s="99"/>
      <c r="AE95" s="99"/>
      <c r="AF95" s="99"/>
      <c r="AG95" s="101">
        <f>'01 - Rekonštrukcia miestn...'!J32</f>
        <v>0</v>
      </c>
      <c r="AH95" s="100"/>
      <c r="AI95" s="100"/>
      <c r="AJ95" s="100"/>
      <c r="AK95" s="100"/>
      <c r="AL95" s="100"/>
      <c r="AM95" s="100"/>
      <c r="AN95" s="101">
        <f>SUM(AG95,AT95)</f>
        <v>0</v>
      </c>
      <c r="AO95" s="100"/>
      <c r="AP95" s="100"/>
      <c r="AQ95" s="102" t="s">
        <v>83</v>
      </c>
      <c r="AR95" s="97"/>
      <c r="AS95" s="103">
        <v>0</v>
      </c>
      <c r="AT95" s="104">
        <f>ROUND(SUM(AV95:AW95),2)</f>
        <v>0</v>
      </c>
      <c r="AU95" s="105">
        <f>'01 - Rekonštrukcia miestn...'!P135</f>
        <v>0</v>
      </c>
      <c r="AV95" s="104">
        <f>'01 - Rekonštrukcia miestn...'!J35</f>
        <v>0</v>
      </c>
      <c r="AW95" s="104">
        <f>'01 - Rekonštrukcia miestn...'!J36</f>
        <v>0</v>
      </c>
      <c r="AX95" s="104">
        <f>'01 - Rekonštrukcia miestn...'!J37</f>
        <v>0</v>
      </c>
      <c r="AY95" s="104">
        <f>'01 - Rekonštrukcia miestn...'!J38</f>
        <v>0</v>
      </c>
      <c r="AZ95" s="104">
        <f>'01 - Rekonštrukcia miestn...'!F35</f>
        <v>0</v>
      </c>
      <c r="BA95" s="104">
        <f>'01 - Rekonštrukcia miestn...'!F36</f>
        <v>0</v>
      </c>
      <c r="BB95" s="104">
        <f>'01 - Rekonštrukcia miestn...'!F37</f>
        <v>0</v>
      </c>
      <c r="BC95" s="104">
        <f>'01 - Rekonštrukcia miestn...'!F38</f>
        <v>0</v>
      </c>
      <c r="BD95" s="106">
        <f>'01 - Rekonštrukcia miestn...'!F39</f>
        <v>0</v>
      </c>
      <c r="BT95" s="107" t="s">
        <v>84</v>
      </c>
      <c r="BV95" s="107" t="s">
        <v>79</v>
      </c>
      <c r="BW95" s="107" t="s">
        <v>85</v>
      </c>
      <c r="BX95" s="107" t="s">
        <v>4</v>
      </c>
      <c r="CL95" s="107" t="s">
        <v>1</v>
      </c>
      <c r="CM95" s="107" t="s">
        <v>77</v>
      </c>
    </row>
    <row r="96">
      <c r="B96" s="17"/>
      <c r="AR96" s="17"/>
    </row>
    <row r="97" s="1" customFormat="1" ht="30" customHeight="1">
      <c r="B97" s="35"/>
      <c r="C97" s="85" t="s">
        <v>86</v>
      </c>
      <c r="AG97" s="88">
        <f>ROUND(SUM(AG98:AG101), 2)</f>
        <v>0</v>
      </c>
      <c r="AH97" s="88"/>
      <c r="AI97" s="88"/>
      <c r="AJ97" s="88"/>
      <c r="AK97" s="88"/>
      <c r="AL97" s="88"/>
      <c r="AM97" s="88"/>
      <c r="AN97" s="88">
        <f>ROUND(SUM(AN98:AN101), 2)</f>
        <v>0</v>
      </c>
      <c r="AO97" s="88"/>
      <c r="AP97" s="88"/>
      <c r="AQ97" s="108"/>
      <c r="AR97" s="35"/>
      <c r="AS97" s="80" t="s">
        <v>87</v>
      </c>
      <c r="AT97" s="81" t="s">
        <v>88</v>
      </c>
      <c r="AU97" s="81" t="s">
        <v>41</v>
      </c>
      <c r="AV97" s="82" t="s">
        <v>64</v>
      </c>
    </row>
    <row r="98" s="1" customFormat="1" ht="19.92" customHeight="1">
      <c r="B98" s="35"/>
      <c r="D98" s="109" t="s">
        <v>89</v>
      </c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G98" s="110">
        <f>ROUND(AG94 * AS98, 2)</f>
        <v>0</v>
      </c>
      <c r="AH98" s="111"/>
      <c r="AI98" s="111"/>
      <c r="AJ98" s="111"/>
      <c r="AK98" s="111"/>
      <c r="AL98" s="111"/>
      <c r="AM98" s="111"/>
      <c r="AN98" s="111">
        <f>ROUND(AG98 + AV98, 2)</f>
        <v>0</v>
      </c>
      <c r="AO98" s="111"/>
      <c r="AP98" s="111"/>
      <c r="AR98" s="35"/>
      <c r="AS98" s="112">
        <v>0</v>
      </c>
      <c r="AT98" s="113" t="s">
        <v>90</v>
      </c>
      <c r="AU98" s="113" t="s">
        <v>42</v>
      </c>
      <c r="AV98" s="114">
        <f>ROUND(IF(AU98="základná",AG98*L32,IF(AU98="znížená",AG98*L33,0)), 2)</f>
        <v>0</v>
      </c>
      <c r="BV98" s="14" t="s">
        <v>91</v>
      </c>
      <c r="BY98" s="115">
        <f>IF(AU98="základná",AV98,0)</f>
        <v>0</v>
      </c>
      <c r="BZ98" s="115">
        <f>IF(AU98="znížená",AV98,0)</f>
        <v>0</v>
      </c>
      <c r="CA98" s="115">
        <v>0</v>
      </c>
      <c r="CB98" s="115">
        <v>0</v>
      </c>
      <c r="CC98" s="115">
        <v>0</v>
      </c>
      <c r="CD98" s="115">
        <f>IF(AU98="základná",AG98,0)</f>
        <v>0</v>
      </c>
      <c r="CE98" s="115">
        <f>IF(AU98="znížená",AG98,0)</f>
        <v>0</v>
      </c>
      <c r="CF98" s="115">
        <f>IF(AU98="zákl. prenesená",AG98,0)</f>
        <v>0</v>
      </c>
      <c r="CG98" s="115">
        <f>IF(AU98="zníž. prenesená",AG98,0)</f>
        <v>0</v>
      </c>
      <c r="CH98" s="115">
        <f>IF(AU98="nulová",AG98,0)</f>
        <v>0</v>
      </c>
      <c r="CI98" s="14">
        <f>IF(AU98="základná",1,IF(AU98="znížená",2,IF(AU98="zákl. prenesená",4,IF(AU98="zníž. prenesená",5,3))))</f>
        <v>1</v>
      </c>
      <c r="CJ98" s="14">
        <f>IF(AT98="stavebná časť",1,IF(AT98="investičná časť",2,3))</f>
        <v>1</v>
      </c>
      <c r="CK98" s="14" t="str">
        <f>IF(D98="Vyplň vlastné","","x")</f>
        <v>x</v>
      </c>
    </row>
    <row r="99" s="1" customFormat="1" ht="19.92" customHeight="1">
      <c r="B99" s="35"/>
      <c r="D99" s="116" t="s">
        <v>92</v>
      </c>
      <c r="E99" s="109"/>
      <c r="F99" s="109"/>
      <c r="G99" s="109"/>
      <c r="H99" s="109"/>
      <c r="I99" s="109"/>
      <c r="J99" s="109"/>
      <c r="K99" s="109"/>
      <c r="L99" s="109"/>
      <c r="M99" s="109"/>
      <c r="N99" s="109"/>
      <c r="O99" s="109"/>
      <c r="P99" s="109"/>
      <c r="Q99" s="109"/>
      <c r="R99" s="109"/>
      <c r="S99" s="109"/>
      <c r="T99" s="109"/>
      <c r="U99" s="109"/>
      <c r="V99" s="109"/>
      <c r="W99" s="109"/>
      <c r="X99" s="109"/>
      <c r="Y99" s="109"/>
      <c r="Z99" s="109"/>
      <c r="AA99" s="109"/>
      <c r="AB99" s="109"/>
      <c r="AG99" s="110">
        <f>ROUND(AG94 * AS99, 2)</f>
        <v>0</v>
      </c>
      <c r="AH99" s="111"/>
      <c r="AI99" s="111"/>
      <c r="AJ99" s="111"/>
      <c r="AK99" s="111"/>
      <c r="AL99" s="111"/>
      <c r="AM99" s="111"/>
      <c r="AN99" s="111">
        <f>ROUND(AG99 + AV99, 2)</f>
        <v>0</v>
      </c>
      <c r="AO99" s="111"/>
      <c r="AP99" s="111"/>
      <c r="AR99" s="35"/>
      <c r="AS99" s="112">
        <v>0</v>
      </c>
      <c r="AT99" s="113" t="s">
        <v>90</v>
      </c>
      <c r="AU99" s="113" t="s">
        <v>42</v>
      </c>
      <c r="AV99" s="114">
        <f>ROUND(IF(AU99="základná",AG99*L32,IF(AU99="znížená",AG99*L33,0)), 2)</f>
        <v>0</v>
      </c>
      <c r="BV99" s="14" t="s">
        <v>93</v>
      </c>
      <c r="BY99" s="115">
        <f>IF(AU99="základná",AV99,0)</f>
        <v>0</v>
      </c>
      <c r="BZ99" s="115">
        <f>IF(AU99="znížená",AV99,0)</f>
        <v>0</v>
      </c>
      <c r="CA99" s="115">
        <v>0</v>
      </c>
      <c r="CB99" s="115">
        <v>0</v>
      </c>
      <c r="CC99" s="115">
        <v>0</v>
      </c>
      <c r="CD99" s="115">
        <f>IF(AU99="základná",AG99,0)</f>
        <v>0</v>
      </c>
      <c r="CE99" s="115">
        <f>IF(AU99="znížená",AG99,0)</f>
        <v>0</v>
      </c>
      <c r="CF99" s="115">
        <f>IF(AU99="zákl. prenesená",AG99,0)</f>
        <v>0</v>
      </c>
      <c r="CG99" s="115">
        <f>IF(AU99="zníž. prenesená",AG99,0)</f>
        <v>0</v>
      </c>
      <c r="CH99" s="115">
        <f>IF(AU99="nulová",AG99,0)</f>
        <v>0</v>
      </c>
      <c r="CI99" s="14">
        <f>IF(AU99="základná",1,IF(AU99="znížená",2,IF(AU99="zákl. prenesená",4,IF(AU99="zníž. prenesená",5,3))))</f>
        <v>1</v>
      </c>
      <c r="CJ99" s="14">
        <f>IF(AT99="stavebná časť",1,IF(AT99="investičná časť",2,3))</f>
        <v>1</v>
      </c>
      <c r="CK99" s="14" t="str">
        <f>IF(D99="Vyplň vlastné","","x")</f>
        <v/>
      </c>
    </row>
    <row r="100" s="1" customFormat="1" ht="19.92" customHeight="1">
      <c r="B100" s="35"/>
      <c r="D100" s="116" t="s">
        <v>92</v>
      </c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G100" s="110">
        <f>ROUND(AG94 * AS100, 2)</f>
        <v>0</v>
      </c>
      <c r="AH100" s="111"/>
      <c r="AI100" s="111"/>
      <c r="AJ100" s="111"/>
      <c r="AK100" s="111"/>
      <c r="AL100" s="111"/>
      <c r="AM100" s="111"/>
      <c r="AN100" s="111">
        <f>ROUND(AG100 + AV100, 2)</f>
        <v>0</v>
      </c>
      <c r="AO100" s="111"/>
      <c r="AP100" s="111"/>
      <c r="AR100" s="35"/>
      <c r="AS100" s="112">
        <v>0</v>
      </c>
      <c r="AT100" s="113" t="s">
        <v>90</v>
      </c>
      <c r="AU100" s="113" t="s">
        <v>42</v>
      </c>
      <c r="AV100" s="114">
        <f>ROUND(IF(AU100="základná",AG100*L32,IF(AU100="znížená",AG100*L33,0)), 2)</f>
        <v>0</v>
      </c>
      <c r="BV100" s="14" t="s">
        <v>93</v>
      </c>
      <c r="BY100" s="115">
        <f>IF(AU100="základná",AV100,0)</f>
        <v>0</v>
      </c>
      <c r="BZ100" s="115">
        <f>IF(AU100="znížená",AV100,0)</f>
        <v>0</v>
      </c>
      <c r="CA100" s="115">
        <v>0</v>
      </c>
      <c r="CB100" s="115">
        <v>0</v>
      </c>
      <c r="CC100" s="115">
        <v>0</v>
      </c>
      <c r="CD100" s="115">
        <f>IF(AU100="základná",AG100,0)</f>
        <v>0</v>
      </c>
      <c r="CE100" s="115">
        <f>IF(AU100="znížená",AG100,0)</f>
        <v>0</v>
      </c>
      <c r="CF100" s="115">
        <f>IF(AU100="zákl. prenesená",AG100,0)</f>
        <v>0</v>
      </c>
      <c r="CG100" s="115">
        <f>IF(AU100="zníž. prenesená",AG100,0)</f>
        <v>0</v>
      </c>
      <c r="CH100" s="115">
        <f>IF(AU100="nulová",AG100,0)</f>
        <v>0</v>
      </c>
      <c r="CI100" s="14">
        <f>IF(AU100="základná",1,IF(AU100="znížená",2,IF(AU100="zákl. prenesená",4,IF(AU100="zníž. prenesená",5,3))))</f>
        <v>1</v>
      </c>
      <c r="CJ100" s="14">
        <f>IF(AT100="stavebná časť",1,IF(AT100="investičná časť",2,3))</f>
        <v>1</v>
      </c>
      <c r="CK100" s="14" t="str">
        <f>IF(D100="Vyplň vlastné","","x")</f>
        <v/>
      </c>
    </row>
    <row r="101" s="1" customFormat="1" ht="19.92" customHeight="1">
      <c r="B101" s="35"/>
      <c r="D101" s="116" t="s">
        <v>92</v>
      </c>
      <c r="E101" s="109"/>
      <c r="F101" s="109"/>
      <c r="G101" s="109"/>
      <c r="H101" s="109"/>
      <c r="I101" s="109"/>
      <c r="J101" s="109"/>
      <c r="K101" s="109"/>
      <c r="L101" s="109"/>
      <c r="M101" s="109"/>
      <c r="N101" s="109"/>
      <c r="O101" s="109"/>
      <c r="P101" s="109"/>
      <c r="Q101" s="109"/>
      <c r="R101" s="109"/>
      <c r="S101" s="109"/>
      <c r="T101" s="109"/>
      <c r="U101" s="109"/>
      <c r="V101" s="109"/>
      <c r="W101" s="109"/>
      <c r="X101" s="109"/>
      <c r="Y101" s="109"/>
      <c r="Z101" s="109"/>
      <c r="AA101" s="109"/>
      <c r="AB101" s="109"/>
      <c r="AG101" s="110">
        <f>ROUND(AG94 * AS101, 2)</f>
        <v>0</v>
      </c>
      <c r="AH101" s="111"/>
      <c r="AI101" s="111"/>
      <c r="AJ101" s="111"/>
      <c r="AK101" s="111"/>
      <c r="AL101" s="111"/>
      <c r="AM101" s="111"/>
      <c r="AN101" s="111">
        <f>ROUND(AG101 + AV101, 2)</f>
        <v>0</v>
      </c>
      <c r="AO101" s="111"/>
      <c r="AP101" s="111"/>
      <c r="AR101" s="35"/>
      <c r="AS101" s="117">
        <v>0</v>
      </c>
      <c r="AT101" s="118" t="s">
        <v>90</v>
      </c>
      <c r="AU101" s="118" t="s">
        <v>42</v>
      </c>
      <c r="AV101" s="119">
        <f>ROUND(IF(AU101="základná",AG101*L32,IF(AU101="znížená",AG101*L33,0)), 2)</f>
        <v>0</v>
      </c>
      <c r="BV101" s="14" t="s">
        <v>93</v>
      </c>
      <c r="BY101" s="115">
        <f>IF(AU101="základná",AV101,0)</f>
        <v>0</v>
      </c>
      <c r="BZ101" s="115">
        <f>IF(AU101="znížená",AV101,0)</f>
        <v>0</v>
      </c>
      <c r="CA101" s="115">
        <v>0</v>
      </c>
      <c r="CB101" s="115">
        <v>0</v>
      </c>
      <c r="CC101" s="115">
        <v>0</v>
      </c>
      <c r="CD101" s="115">
        <f>IF(AU101="základná",AG101,0)</f>
        <v>0</v>
      </c>
      <c r="CE101" s="115">
        <f>IF(AU101="znížená",AG101,0)</f>
        <v>0</v>
      </c>
      <c r="CF101" s="115">
        <f>IF(AU101="zákl. prenesená",AG101,0)</f>
        <v>0</v>
      </c>
      <c r="CG101" s="115">
        <f>IF(AU101="zníž. prenesená",AG101,0)</f>
        <v>0</v>
      </c>
      <c r="CH101" s="115">
        <f>IF(AU101="nulová",AG101,0)</f>
        <v>0</v>
      </c>
      <c r="CI101" s="14">
        <f>IF(AU101="základná",1,IF(AU101="znížená",2,IF(AU101="zákl. prenesená",4,IF(AU101="zníž. prenesená",5,3))))</f>
        <v>1</v>
      </c>
      <c r="CJ101" s="14">
        <f>IF(AT101="stavebná časť",1,IF(AT101="investičná časť",2,3))</f>
        <v>1</v>
      </c>
      <c r="CK101" s="14" t="str">
        <f>IF(D101="Vyplň vlastné","","x")</f>
        <v/>
      </c>
    </row>
    <row r="102" s="1" customFormat="1" ht="10.8" customHeight="1">
      <c r="B102" s="35"/>
      <c r="AR102" s="35"/>
    </row>
    <row r="103" s="1" customFormat="1" ht="30" customHeight="1">
      <c r="B103" s="35"/>
      <c r="C103" s="120" t="s">
        <v>94</v>
      </c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2">
        <f>ROUND(AG94 + AG97, 2)</f>
        <v>0</v>
      </c>
      <c r="AH103" s="122"/>
      <c r="AI103" s="122"/>
      <c r="AJ103" s="122"/>
      <c r="AK103" s="122"/>
      <c r="AL103" s="122"/>
      <c r="AM103" s="122"/>
      <c r="AN103" s="122">
        <f>ROUND(AN94 + AN97, 2)</f>
        <v>0</v>
      </c>
      <c r="AO103" s="122"/>
      <c r="AP103" s="122"/>
      <c r="AQ103" s="121"/>
      <c r="AR103" s="35"/>
    </row>
    <row r="104" s="1" customFormat="1" ht="6.96" customHeight="1">
      <c r="B104" s="54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/>
      <c r="W104" s="55"/>
      <c r="X104" s="55"/>
      <c r="Y104" s="55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35"/>
    </row>
  </sheetData>
  <mergeCells count="60">
    <mergeCell ref="X38:AB38"/>
    <mergeCell ref="W33:AE33"/>
    <mergeCell ref="AK26:AO26"/>
    <mergeCell ref="AK27:AO27"/>
    <mergeCell ref="AK29:AO29"/>
    <mergeCell ref="W32:AE32"/>
    <mergeCell ref="AK32:AO32"/>
    <mergeCell ref="AK33:AO33"/>
    <mergeCell ref="W34:AE34"/>
    <mergeCell ref="AK34:AO34"/>
    <mergeCell ref="W35:AE35"/>
    <mergeCell ref="AK35:AO35"/>
    <mergeCell ref="W36:AE36"/>
    <mergeCell ref="AK36:AO36"/>
    <mergeCell ref="AK38:AO38"/>
    <mergeCell ref="D98:AB98"/>
    <mergeCell ref="AG98:AM98"/>
    <mergeCell ref="AN98:AP98"/>
    <mergeCell ref="D99:AB99"/>
    <mergeCell ref="AG99:AM99"/>
    <mergeCell ref="AN99:AP99"/>
    <mergeCell ref="D100:AB100"/>
    <mergeCell ref="AG100:AM100"/>
    <mergeCell ref="AN100:AP100"/>
    <mergeCell ref="D101:AB101"/>
    <mergeCell ref="AG101:AM101"/>
    <mergeCell ref="AN101:AP101"/>
    <mergeCell ref="AG97:AM97"/>
    <mergeCell ref="AN97:AP97"/>
    <mergeCell ref="AG103:AM103"/>
    <mergeCell ref="AN103:AP103"/>
    <mergeCell ref="K5:AO5"/>
    <mergeCell ref="K6:AO6"/>
    <mergeCell ref="E14:AJ14"/>
    <mergeCell ref="E23:AN23"/>
    <mergeCell ref="L31:P31"/>
    <mergeCell ref="W31:AE31"/>
    <mergeCell ref="AK31:AO31"/>
    <mergeCell ref="L32:P32"/>
    <mergeCell ref="L33:P33"/>
    <mergeCell ref="L34:P34"/>
    <mergeCell ref="L35:P35"/>
    <mergeCell ref="L36:P36"/>
    <mergeCell ref="L85:AO85"/>
    <mergeCell ref="AM90:AP90"/>
    <mergeCell ref="AM87:AN87"/>
    <mergeCell ref="AM89:AP89"/>
    <mergeCell ref="AS89:AT91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BE5:BE34"/>
  </mergeCells>
  <dataValidations count="2">
    <dataValidation type="list" allowBlank="1" showInputMessage="1" showErrorMessage="1" error="Povolené sú hodnoty základná, znížená, nulová." sqref="AU97:AU101">
      <formula1>"základná, znížená, nulová"</formula1>
    </dataValidation>
    <dataValidation type="list" allowBlank="1" showInputMessage="1" showErrorMessage="1" error="Povolené sú hodnoty stavebná časť, technologická časť, investičná časť." sqref="AT97:AT101">
      <formula1>"stavebná časť, technologická časť, investičná časť"</formula1>
    </dataValidation>
  </dataValidations>
  <hyperlinks>
    <hyperlink ref="A95" location="'01 - Rekonštrukcia miestn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" customWidth="1"/>
    <col min="2" max="2" width="1.67" customWidth="1"/>
    <col min="3" max="3" width="4.17" customWidth="1"/>
    <col min="4" max="4" width="4.33" customWidth="1"/>
    <col min="5" max="5" width="17.17" customWidth="1"/>
    <col min="6" max="6" width="50.83" customWidth="1"/>
    <col min="7" max="7" width="7" customWidth="1"/>
    <col min="8" max="8" width="11.5" customWidth="1"/>
    <col min="9" max="9" width="20.17" style="123" customWidth="1"/>
    <col min="10" max="10" width="20.17" customWidth="1"/>
    <col min="11" max="11" width="20.17" hidden="1" customWidth="1"/>
    <col min="12" max="12" width="9.33" customWidth="1"/>
    <col min="13" max="13" width="10.83" hidden="1" customWidth="1"/>
    <col min="14" max="14" width="9.33" hidden="1"/>
    <col min="15" max="15" width="14.17" hidden="1" customWidth="1"/>
    <col min="16" max="16" width="14.17" hidden="1" customWidth="1"/>
    <col min="17" max="17" width="14.17" hidden="1" customWidth="1"/>
    <col min="18" max="18" width="14.17" hidden="1" customWidth="1"/>
    <col min="19" max="19" width="14.17" hidden="1" customWidth="1"/>
    <col min="20" max="20" width="14.17" hidden="1" customWidth="1"/>
    <col min="21" max="21" width="16.33" hidden="1" customWidth="1"/>
    <col min="22" max="22" width="12.33" customWidth="1"/>
    <col min="23" max="23" width="16.33" customWidth="1"/>
    <col min="24" max="24" width="12.33" customWidth="1"/>
    <col min="25" max="25" width="15" customWidth="1"/>
    <col min="26" max="26" width="11" customWidth="1"/>
    <col min="27" max="27" width="15" customWidth="1"/>
    <col min="28" max="28" width="16.33" customWidth="1"/>
    <col min="29" max="29" width="11" customWidth="1"/>
    <col min="30" max="30" width="15" customWidth="1"/>
    <col min="31" max="31" width="16.33" customWidth="1"/>
    <col min="44" max="44" width="9.33" hidden="1"/>
    <col min="45" max="45" width="9.33" hidden="1"/>
    <col min="46" max="46" width="9.33" hidden="1"/>
    <col min="47" max="47" width="9.33" hidden="1"/>
    <col min="48" max="48" width="9.33" hidden="1"/>
    <col min="49" max="49" width="9.33" hidden="1"/>
    <col min="50" max="50" width="9.33" hidden="1"/>
    <col min="51" max="51" width="9.33" hidden="1"/>
    <col min="52" max="52" width="9.33" hidden="1"/>
    <col min="53" max="53" width="9.33" hidden="1"/>
    <col min="54" max="54" width="9.33" hidden="1"/>
    <col min="55" max="55" width="9.33" hidden="1"/>
    <col min="56" max="56" width="9.33" hidden="1"/>
    <col min="57" max="57" width="9.33" hidden="1"/>
    <col min="58" max="58" width="9.33" hidden="1"/>
    <col min="59" max="59" width="9.33" hidden="1"/>
    <col min="60" max="60" width="9.33" hidden="1"/>
    <col min="61" max="61" width="9.33" hidden="1"/>
    <col min="62" max="62" width="9.33" hidden="1"/>
    <col min="63" max="63" width="9.33" hidden="1"/>
    <col min="64" max="64" width="9.33" hidden="1"/>
    <col min="65" max="65" width="9.33" hidden="1"/>
  </cols>
  <sheetData>
    <row r="2" ht="36.96" customHeight="1">
      <c r="L2" s="13" t="s">
        <v>5</v>
      </c>
      <c r="AT2" s="14" t="s">
        <v>85</v>
      </c>
    </row>
    <row r="3" ht="6.96" customHeight="1">
      <c r="B3" s="15"/>
      <c r="C3" s="16"/>
      <c r="D3" s="16"/>
      <c r="E3" s="16"/>
      <c r="F3" s="16"/>
      <c r="G3" s="16"/>
      <c r="H3" s="16"/>
      <c r="I3" s="124"/>
      <c r="J3" s="16"/>
      <c r="K3" s="16"/>
      <c r="L3" s="17"/>
      <c r="AT3" s="14" t="s">
        <v>77</v>
      </c>
    </row>
    <row r="4" ht="24.96" customHeight="1">
      <c r="B4" s="17"/>
      <c r="D4" s="18" t="s">
        <v>95</v>
      </c>
      <c r="L4" s="17"/>
      <c r="M4" s="125" t="s">
        <v>9</v>
      </c>
      <c r="AT4" s="14" t="s">
        <v>3</v>
      </c>
    </row>
    <row r="5" ht="6.96" customHeight="1">
      <c r="B5" s="17"/>
      <c r="L5" s="17"/>
    </row>
    <row r="6" ht="12" customHeight="1">
      <c r="B6" s="17"/>
      <c r="D6" s="27" t="s">
        <v>15</v>
      </c>
      <c r="L6" s="17"/>
    </row>
    <row r="7" ht="16.5" customHeight="1">
      <c r="B7" s="17"/>
      <c r="E7" s="126" t="str">
        <f>'Rekapitulácia stavby'!K6</f>
        <v>Rekonštrukcia miestnej komunikácie</v>
      </c>
      <c r="F7" s="27"/>
      <c r="G7" s="27"/>
      <c r="H7" s="27"/>
      <c r="L7" s="17"/>
    </row>
    <row r="8" s="1" customFormat="1" ht="12" customHeight="1">
      <c r="B8" s="35"/>
      <c r="D8" s="27" t="s">
        <v>96</v>
      </c>
      <c r="I8" s="127"/>
      <c r="L8" s="35"/>
    </row>
    <row r="9" s="1" customFormat="1" ht="36.96" customHeight="1">
      <c r="B9" s="35"/>
      <c r="E9" s="61" t="s">
        <v>16</v>
      </c>
      <c r="F9" s="1"/>
      <c r="G9" s="1"/>
      <c r="H9" s="1"/>
      <c r="I9" s="127"/>
      <c r="L9" s="35"/>
    </row>
    <row r="10" s="1" customFormat="1">
      <c r="B10" s="35"/>
      <c r="I10" s="127"/>
      <c r="L10" s="35"/>
    </row>
    <row r="11" s="1" customFormat="1" ht="12" customHeight="1">
      <c r="B11" s="35"/>
      <c r="D11" s="27" t="s">
        <v>17</v>
      </c>
      <c r="F11" s="22" t="s">
        <v>1</v>
      </c>
      <c r="I11" s="128" t="s">
        <v>18</v>
      </c>
      <c r="J11" s="22" t="s">
        <v>1</v>
      </c>
      <c r="L11" s="35"/>
    </row>
    <row r="12" s="1" customFormat="1" ht="12" customHeight="1">
      <c r="B12" s="35"/>
      <c r="D12" s="27" t="s">
        <v>19</v>
      </c>
      <c r="F12" s="22" t="s">
        <v>20</v>
      </c>
      <c r="I12" s="128" t="s">
        <v>21</v>
      </c>
      <c r="J12" s="63" t="str">
        <f>'Rekapitulácia stavby'!AN8</f>
        <v>25. 9. 2019</v>
      </c>
      <c r="L12" s="35"/>
    </row>
    <row r="13" s="1" customFormat="1" ht="10.8" customHeight="1">
      <c r="B13" s="35"/>
      <c r="I13" s="127"/>
      <c r="L13" s="35"/>
    </row>
    <row r="14" s="1" customFormat="1" ht="12" customHeight="1">
      <c r="B14" s="35"/>
      <c r="D14" s="27" t="s">
        <v>23</v>
      </c>
      <c r="I14" s="128" t="s">
        <v>24</v>
      </c>
      <c r="J14" s="22" t="s">
        <v>1</v>
      </c>
      <c r="L14" s="35"/>
    </row>
    <row r="15" s="1" customFormat="1" ht="18" customHeight="1">
      <c r="B15" s="35"/>
      <c r="E15" s="22" t="s">
        <v>25</v>
      </c>
      <c r="I15" s="128" t="s">
        <v>26</v>
      </c>
      <c r="J15" s="22" t="s">
        <v>1</v>
      </c>
      <c r="L15" s="35"/>
    </row>
    <row r="16" s="1" customFormat="1" ht="6.96" customHeight="1">
      <c r="B16" s="35"/>
      <c r="I16" s="127"/>
      <c r="L16" s="35"/>
    </row>
    <row r="17" s="1" customFormat="1" ht="12" customHeight="1">
      <c r="B17" s="35"/>
      <c r="D17" s="27" t="s">
        <v>27</v>
      </c>
      <c r="I17" s="128" t="s">
        <v>24</v>
      </c>
      <c r="J17" s="28" t="str">
        <f>'Rekapitulácia stavby'!AN13</f>
        <v>Vyplň údaj</v>
      </c>
      <c r="L17" s="35"/>
    </row>
    <row r="18" s="1" customFormat="1" ht="18" customHeight="1">
      <c r="B18" s="35"/>
      <c r="E18" s="28" t="str">
        <f>'Rekapitulácia stavby'!E14</f>
        <v>Vyplň údaj</v>
      </c>
      <c r="F18" s="22"/>
      <c r="G18" s="22"/>
      <c r="H18" s="22"/>
      <c r="I18" s="128" t="s">
        <v>26</v>
      </c>
      <c r="J18" s="28" t="str">
        <f>'Rekapitulácia stavby'!AN14</f>
        <v>Vyplň údaj</v>
      </c>
      <c r="L18" s="35"/>
    </row>
    <row r="19" s="1" customFormat="1" ht="6.96" customHeight="1">
      <c r="B19" s="35"/>
      <c r="I19" s="127"/>
      <c r="L19" s="35"/>
    </row>
    <row r="20" s="1" customFormat="1" ht="12" customHeight="1">
      <c r="B20" s="35"/>
      <c r="D20" s="27" t="s">
        <v>29</v>
      </c>
      <c r="I20" s="128" t="s">
        <v>24</v>
      </c>
      <c r="J20" s="22" t="s">
        <v>1</v>
      </c>
      <c r="L20" s="35"/>
    </row>
    <row r="21" s="1" customFormat="1" ht="18" customHeight="1">
      <c r="B21" s="35"/>
      <c r="E21" s="22" t="s">
        <v>30</v>
      </c>
      <c r="I21" s="128" t="s">
        <v>26</v>
      </c>
      <c r="J21" s="22" t="s">
        <v>1</v>
      </c>
      <c r="L21" s="35"/>
    </row>
    <row r="22" s="1" customFormat="1" ht="6.96" customHeight="1">
      <c r="B22" s="35"/>
      <c r="I22" s="127"/>
      <c r="L22" s="35"/>
    </row>
    <row r="23" s="1" customFormat="1" ht="12" customHeight="1">
      <c r="B23" s="35"/>
      <c r="D23" s="27" t="s">
        <v>32</v>
      </c>
      <c r="I23" s="128" t="s">
        <v>24</v>
      </c>
      <c r="J23" s="22" t="s">
        <v>1</v>
      </c>
      <c r="L23" s="35"/>
    </row>
    <row r="24" s="1" customFormat="1" ht="18" customHeight="1">
      <c r="B24" s="35"/>
      <c r="E24" s="22" t="s">
        <v>33</v>
      </c>
      <c r="I24" s="128" t="s">
        <v>26</v>
      </c>
      <c r="J24" s="22" t="s">
        <v>1</v>
      </c>
      <c r="L24" s="35"/>
    </row>
    <row r="25" s="1" customFormat="1" ht="6.96" customHeight="1">
      <c r="B25" s="35"/>
      <c r="I25" s="127"/>
      <c r="L25" s="35"/>
    </row>
    <row r="26" s="1" customFormat="1" ht="12" customHeight="1">
      <c r="B26" s="35"/>
      <c r="D26" s="27" t="s">
        <v>34</v>
      </c>
      <c r="I26" s="127"/>
      <c r="L26" s="35"/>
    </row>
    <row r="27" s="7" customFormat="1" ht="16.5" customHeight="1">
      <c r="B27" s="129"/>
      <c r="E27" s="31" t="s">
        <v>1</v>
      </c>
      <c r="F27" s="31"/>
      <c r="G27" s="31"/>
      <c r="H27" s="31"/>
      <c r="I27" s="130"/>
      <c r="L27" s="129"/>
    </row>
    <row r="28" s="1" customFormat="1" ht="6.96" customHeight="1">
      <c r="B28" s="35"/>
      <c r="I28" s="127"/>
      <c r="L28" s="35"/>
    </row>
    <row r="29" s="1" customFormat="1" ht="6.96" customHeight="1">
      <c r="B29" s="35"/>
      <c r="D29" s="67"/>
      <c r="E29" s="67"/>
      <c r="F29" s="67"/>
      <c r="G29" s="67"/>
      <c r="H29" s="67"/>
      <c r="I29" s="131"/>
      <c r="J29" s="67"/>
      <c r="K29" s="67"/>
      <c r="L29" s="35"/>
    </row>
    <row r="30" s="1" customFormat="1" ht="14.4" customHeight="1">
      <c r="B30" s="35"/>
      <c r="D30" s="22" t="s">
        <v>97</v>
      </c>
      <c r="I30" s="127"/>
      <c r="J30" s="34">
        <f>J96</f>
        <v>0</v>
      </c>
      <c r="L30" s="35"/>
    </row>
    <row r="31" s="1" customFormat="1" ht="14.4" customHeight="1">
      <c r="B31" s="35"/>
      <c r="D31" s="33" t="s">
        <v>89</v>
      </c>
      <c r="I31" s="127"/>
      <c r="J31" s="34">
        <f>J108</f>
        <v>0</v>
      </c>
      <c r="L31" s="35"/>
    </row>
    <row r="32" s="1" customFormat="1" ht="25.44" customHeight="1">
      <c r="B32" s="35"/>
      <c r="D32" s="132" t="s">
        <v>37</v>
      </c>
      <c r="I32" s="127"/>
      <c r="J32" s="88">
        <f>ROUND(J30 + J31, 2)</f>
        <v>0</v>
      </c>
      <c r="L32" s="35"/>
    </row>
    <row r="33" s="1" customFormat="1" ht="6.96" customHeight="1">
      <c r="B33" s="35"/>
      <c r="D33" s="67"/>
      <c r="E33" s="67"/>
      <c r="F33" s="67"/>
      <c r="G33" s="67"/>
      <c r="H33" s="67"/>
      <c r="I33" s="131"/>
      <c r="J33" s="67"/>
      <c r="K33" s="67"/>
      <c r="L33" s="35"/>
    </row>
    <row r="34" s="1" customFormat="1" ht="14.4" customHeight="1">
      <c r="B34" s="35"/>
      <c r="F34" s="39" t="s">
        <v>39</v>
      </c>
      <c r="I34" s="133" t="s">
        <v>38</v>
      </c>
      <c r="J34" s="39" t="s">
        <v>40</v>
      </c>
      <c r="L34" s="35"/>
    </row>
    <row r="35" s="1" customFormat="1" ht="14.4" customHeight="1">
      <c r="B35" s="35"/>
      <c r="D35" s="134" t="s">
        <v>41</v>
      </c>
      <c r="E35" s="27" t="s">
        <v>42</v>
      </c>
      <c r="F35" s="135">
        <f>ROUND((SUM(BE108:BE115) + SUM(BE135:BE181)),  2)</f>
        <v>0</v>
      </c>
      <c r="I35" s="136">
        <v>0.20000000000000001</v>
      </c>
      <c r="J35" s="135">
        <f>ROUND(((SUM(BE108:BE115) + SUM(BE135:BE181))*I35),  2)</f>
        <v>0</v>
      </c>
      <c r="L35" s="35"/>
    </row>
    <row r="36" s="1" customFormat="1" ht="14.4" customHeight="1">
      <c r="B36" s="35"/>
      <c r="E36" s="27" t="s">
        <v>43</v>
      </c>
      <c r="F36" s="135">
        <f>ROUND((SUM(BF108:BF115) + SUM(BF135:BF181)),  2)</f>
        <v>0</v>
      </c>
      <c r="I36" s="136">
        <v>0.20000000000000001</v>
      </c>
      <c r="J36" s="135">
        <f>ROUND(((SUM(BF108:BF115) + SUM(BF135:BF181))*I36),  2)</f>
        <v>0</v>
      </c>
      <c r="L36" s="35"/>
    </row>
    <row r="37" hidden="1" s="1" customFormat="1" ht="14.4" customHeight="1">
      <c r="B37" s="35"/>
      <c r="E37" s="27" t="s">
        <v>44</v>
      </c>
      <c r="F37" s="135">
        <f>ROUND((SUM(BG108:BG115) + SUM(BG135:BG181)),  2)</f>
        <v>0</v>
      </c>
      <c r="I37" s="136">
        <v>0.20000000000000001</v>
      </c>
      <c r="J37" s="135">
        <f>0</f>
        <v>0</v>
      </c>
      <c r="L37" s="35"/>
    </row>
    <row r="38" hidden="1" s="1" customFormat="1" ht="14.4" customHeight="1">
      <c r="B38" s="35"/>
      <c r="E38" s="27" t="s">
        <v>45</v>
      </c>
      <c r="F38" s="135">
        <f>ROUND((SUM(BH108:BH115) + SUM(BH135:BH181)),  2)</f>
        <v>0</v>
      </c>
      <c r="I38" s="136">
        <v>0.20000000000000001</v>
      </c>
      <c r="J38" s="135">
        <f>0</f>
        <v>0</v>
      </c>
      <c r="L38" s="35"/>
    </row>
    <row r="39" hidden="1" s="1" customFormat="1" ht="14.4" customHeight="1">
      <c r="B39" s="35"/>
      <c r="E39" s="27" t="s">
        <v>46</v>
      </c>
      <c r="F39" s="135">
        <f>ROUND((SUM(BI108:BI115) + SUM(BI135:BI181)),  2)</f>
        <v>0</v>
      </c>
      <c r="I39" s="136">
        <v>0</v>
      </c>
      <c r="J39" s="135">
        <f>0</f>
        <v>0</v>
      </c>
      <c r="L39" s="35"/>
    </row>
    <row r="40" s="1" customFormat="1" ht="6.96" customHeight="1">
      <c r="B40" s="35"/>
      <c r="I40" s="127"/>
      <c r="L40" s="35"/>
    </row>
    <row r="41" s="1" customFormat="1" ht="25.44" customHeight="1">
      <c r="B41" s="35"/>
      <c r="C41" s="121"/>
      <c r="D41" s="137" t="s">
        <v>47</v>
      </c>
      <c r="E41" s="75"/>
      <c r="F41" s="75"/>
      <c r="G41" s="138" t="s">
        <v>48</v>
      </c>
      <c r="H41" s="139" t="s">
        <v>49</v>
      </c>
      <c r="I41" s="140"/>
      <c r="J41" s="141">
        <f>SUM(J32:J39)</f>
        <v>0</v>
      </c>
      <c r="K41" s="142"/>
      <c r="L41" s="35"/>
    </row>
    <row r="42" s="1" customFormat="1" ht="14.4" customHeight="1">
      <c r="B42" s="35"/>
      <c r="I42" s="127"/>
      <c r="L42" s="35"/>
    </row>
    <row r="43" ht="14.4" customHeight="1">
      <c r="B43" s="17"/>
      <c r="L43" s="17"/>
    </row>
    <row r="44" ht="14.4" customHeight="1">
      <c r="B44" s="17"/>
      <c r="L44" s="17"/>
    </row>
    <row r="45" ht="14.4" customHeight="1">
      <c r="B45" s="17"/>
      <c r="L45" s="17"/>
    </row>
    <row r="46" ht="14.4" customHeight="1">
      <c r="B46" s="17"/>
      <c r="L46" s="17"/>
    </row>
    <row r="47" ht="14.4" customHeight="1">
      <c r="B47" s="17"/>
      <c r="L47" s="17"/>
    </row>
    <row r="48" ht="14.4" customHeight="1">
      <c r="B48" s="17"/>
      <c r="L48" s="17"/>
    </row>
    <row r="49" ht="14.4" customHeight="1">
      <c r="B49" s="17"/>
      <c r="L49" s="17"/>
    </row>
    <row r="50" s="1" customFormat="1" ht="14.4" customHeight="1">
      <c r="B50" s="35"/>
      <c r="D50" s="51" t="s">
        <v>50</v>
      </c>
      <c r="E50" s="52"/>
      <c r="F50" s="52"/>
      <c r="G50" s="51" t="s">
        <v>51</v>
      </c>
      <c r="H50" s="52"/>
      <c r="I50" s="143"/>
      <c r="J50" s="52"/>
      <c r="K50" s="52"/>
      <c r="L50" s="35"/>
    </row>
    <row r="51">
      <c r="B51" s="17"/>
      <c r="L51" s="17"/>
    </row>
    <row r="52">
      <c r="B52" s="17"/>
      <c r="L52" s="17"/>
    </row>
    <row r="53">
      <c r="B53" s="17"/>
      <c r="L53" s="17"/>
    </row>
    <row r="54">
      <c r="B54" s="17"/>
      <c r="L54" s="17"/>
    </row>
    <row r="55">
      <c r="B55" s="17"/>
      <c r="L55" s="17"/>
    </row>
    <row r="56">
      <c r="B56" s="17"/>
      <c r="L56" s="17"/>
    </row>
    <row r="57">
      <c r="B57" s="17"/>
      <c r="L57" s="17"/>
    </row>
    <row r="58">
      <c r="B58" s="17"/>
      <c r="L58" s="17"/>
    </row>
    <row r="59">
      <c r="B59" s="17"/>
      <c r="L59" s="17"/>
    </row>
    <row r="60">
      <c r="B60" s="17"/>
      <c r="L60" s="17"/>
    </row>
    <row r="61" s="1" customFormat="1">
      <c r="B61" s="35"/>
      <c r="D61" s="53" t="s">
        <v>52</v>
      </c>
      <c r="E61" s="37"/>
      <c r="F61" s="144" t="s">
        <v>53</v>
      </c>
      <c r="G61" s="53" t="s">
        <v>52</v>
      </c>
      <c r="H61" s="37"/>
      <c r="I61" s="145"/>
      <c r="J61" s="146" t="s">
        <v>53</v>
      </c>
      <c r="K61" s="37"/>
      <c r="L61" s="35"/>
    </row>
    <row r="62">
      <c r="B62" s="17"/>
      <c r="L62" s="17"/>
    </row>
    <row r="63">
      <c r="B63" s="17"/>
      <c r="L63" s="17"/>
    </row>
    <row r="64">
      <c r="B64" s="17"/>
      <c r="L64" s="17"/>
    </row>
    <row r="65" s="1" customFormat="1">
      <c r="B65" s="35"/>
      <c r="D65" s="51" t="s">
        <v>54</v>
      </c>
      <c r="E65" s="52"/>
      <c r="F65" s="52"/>
      <c r="G65" s="51" t="s">
        <v>55</v>
      </c>
      <c r="H65" s="52"/>
      <c r="I65" s="143"/>
      <c r="J65" s="52"/>
      <c r="K65" s="52"/>
      <c r="L65" s="35"/>
    </row>
    <row r="66">
      <c r="B66" s="17"/>
      <c r="L66" s="17"/>
    </row>
    <row r="67">
      <c r="B67" s="17"/>
      <c r="L67" s="17"/>
    </row>
    <row r="68">
      <c r="B68" s="17"/>
      <c r="L68" s="17"/>
    </row>
    <row r="69">
      <c r="B69" s="17"/>
      <c r="L69" s="17"/>
    </row>
    <row r="70">
      <c r="B70" s="17"/>
      <c r="L70" s="17"/>
    </row>
    <row r="71">
      <c r="B71" s="17"/>
      <c r="L71" s="17"/>
    </row>
    <row r="72">
      <c r="B72" s="17"/>
      <c r="L72" s="17"/>
    </row>
    <row r="73">
      <c r="B73" s="17"/>
      <c r="L73" s="17"/>
    </row>
    <row r="74">
      <c r="B74" s="17"/>
      <c r="L74" s="17"/>
    </row>
    <row r="75">
      <c r="B75" s="17"/>
      <c r="L75" s="17"/>
    </row>
    <row r="76" s="1" customFormat="1">
      <c r="B76" s="35"/>
      <c r="D76" s="53" t="s">
        <v>52</v>
      </c>
      <c r="E76" s="37"/>
      <c r="F76" s="144" t="s">
        <v>53</v>
      </c>
      <c r="G76" s="53" t="s">
        <v>52</v>
      </c>
      <c r="H76" s="37"/>
      <c r="I76" s="145"/>
      <c r="J76" s="146" t="s">
        <v>53</v>
      </c>
      <c r="K76" s="37"/>
      <c r="L76" s="35"/>
    </row>
    <row r="77" s="1" customFormat="1" ht="14.4" customHeight="1">
      <c r="B77" s="54"/>
      <c r="C77" s="55"/>
      <c r="D77" s="55"/>
      <c r="E77" s="55"/>
      <c r="F77" s="55"/>
      <c r="G77" s="55"/>
      <c r="H77" s="55"/>
      <c r="I77" s="147"/>
      <c r="J77" s="55"/>
      <c r="K77" s="55"/>
      <c r="L77" s="35"/>
    </row>
    <row r="81" s="1" customFormat="1" ht="6.96" customHeight="1">
      <c r="B81" s="56"/>
      <c r="C81" s="57"/>
      <c r="D81" s="57"/>
      <c r="E81" s="57"/>
      <c r="F81" s="57"/>
      <c r="G81" s="57"/>
      <c r="H81" s="57"/>
      <c r="I81" s="148"/>
      <c r="J81" s="57"/>
      <c r="K81" s="57"/>
      <c r="L81" s="35"/>
    </row>
    <row r="82" s="1" customFormat="1" ht="24.96" customHeight="1">
      <c r="B82" s="35"/>
      <c r="C82" s="18" t="s">
        <v>98</v>
      </c>
      <c r="I82" s="127"/>
      <c r="L82" s="35"/>
    </row>
    <row r="83" s="1" customFormat="1" ht="6.96" customHeight="1">
      <c r="B83" s="35"/>
      <c r="I83" s="127"/>
      <c r="L83" s="35"/>
    </row>
    <row r="84" s="1" customFormat="1" ht="12" customHeight="1">
      <c r="B84" s="35"/>
      <c r="C84" s="27" t="s">
        <v>15</v>
      </c>
      <c r="I84" s="127"/>
      <c r="L84" s="35"/>
    </row>
    <row r="85" s="1" customFormat="1" ht="16.5" customHeight="1">
      <c r="B85" s="35"/>
      <c r="E85" s="126" t="str">
        <f>E7</f>
        <v>Rekonštrukcia miestnej komunikácie</v>
      </c>
      <c r="F85" s="27"/>
      <c r="G85" s="27"/>
      <c r="H85" s="27"/>
      <c r="I85" s="127"/>
      <c r="L85" s="35"/>
    </row>
    <row r="86" s="1" customFormat="1" ht="12" customHeight="1">
      <c r="B86" s="35"/>
      <c r="C86" s="27" t="s">
        <v>96</v>
      </c>
      <c r="I86" s="127"/>
      <c r="L86" s="35"/>
    </row>
    <row r="87" s="1" customFormat="1" ht="16.5" customHeight="1">
      <c r="B87" s="35"/>
      <c r="E87" s="61" t="str">
        <f>E9</f>
        <v>Rekonštrukcia miestnej komunikácie</v>
      </c>
      <c r="F87" s="1"/>
      <c r="G87" s="1"/>
      <c r="H87" s="1"/>
      <c r="I87" s="127"/>
      <c r="L87" s="35"/>
    </row>
    <row r="88" s="1" customFormat="1" ht="6.96" customHeight="1">
      <c r="B88" s="35"/>
      <c r="I88" s="127"/>
      <c r="L88" s="35"/>
    </row>
    <row r="89" s="1" customFormat="1" ht="12" customHeight="1">
      <c r="B89" s="35"/>
      <c r="C89" s="27" t="s">
        <v>19</v>
      </c>
      <c r="F89" s="22" t="str">
        <f>F12</f>
        <v>Hrišovce</v>
      </c>
      <c r="I89" s="128" t="s">
        <v>21</v>
      </c>
      <c r="J89" s="63" t="str">
        <f>IF(J12="","",J12)</f>
        <v>25. 9. 2019</v>
      </c>
      <c r="L89" s="35"/>
    </row>
    <row r="90" s="1" customFormat="1" ht="6.96" customHeight="1">
      <c r="B90" s="35"/>
      <c r="I90" s="127"/>
      <c r="L90" s="35"/>
    </row>
    <row r="91" s="1" customFormat="1" ht="15.15" customHeight="1">
      <c r="B91" s="35"/>
      <c r="C91" s="27" t="s">
        <v>23</v>
      </c>
      <c r="F91" s="22" t="str">
        <f>E15</f>
        <v>Obec Hrišovce</v>
      </c>
      <c r="I91" s="128" t="s">
        <v>29</v>
      </c>
      <c r="J91" s="31" t="str">
        <f>E21</f>
        <v>Ing. M. Havaš</v>
      </c>
      <c r="L91" s="35"/>
    </row>
    <row r="92" s="1" customFormat="1" ht="27.9" customHeight="1">
      <c r="B92" s="35"/>
      <c r="C92" s="27" t="s">
        <v>27</v>
      </c>
      <c r="F92" s="22" t="str">
        <f>IF(E18="","",E18)</f>
        <v>Vyplň údaj</v>
      </c>
      <c r="I92" s="128" t="s">
        <v>32</v>
      </c>
      <c r="J92" s="31" t="str">
        <f>E24</f>
        <v>Ing. Janka Pokryvková</v>
      </c>
      <c r="L92" s="35"/>
    </row>
    <row r="93" s="1" customFormat="1" ht="10.32" customHeight="1">
      <c r="B93" s="35"/>
      <c r="I93" s="127"/>
      <c r="L93" s="35"/>
    </row>
    <row r="94" s="1" customFormat="1" ht="29.28" customHeight="1">
      <c r="B94" s="35"/>
      <c r="C94" s="149" t="s">
        <v>99</v>
      </c>
      <c r="D94" s="121"/>
      <c r="E94" s="121"/>
      <c r="F94" s="121"/>
      <c r="G94" s="121"/>
      <c r="H94" s="121"/>
      <c r="I94" s="150"/>
      <c r="J94" s="151" t="s">
        <v>100</v>
      </c>
      <c r="K94" s="121"/>
      <c r="L94" s="35"/>
    </row>
    <row r="95" s="1" customFormat="1" ht="10.32" customHeight="1">
      <c r="B95" s="35"/>
      <c r="I95" s="127"/>
      <c r="L95" s="35"/>
    </row>
    <row r="96" s="1" customFormat="1" ht="22.8" customHeight="1">
      <c r="B96" s="35"/>
      <c r="C96" s="152" t="s">
        <v>101</v>
      </c>
      <c r="I96" s="127"/>
      <c r="J96" s="88">
        <f>J135</f>
        <v>0</v>
      </c>
      <c r="L96" s="35"/>
      <c r="AU96" s="14" t="s">
        <v>102</v>
      </c>
    </row>
    <row r="97" s="8" customFormat="1" ht="24.96" customHeight="1">
      <c r="B97" s="153"/>
      <c r="D97" s="154" t="s">
        <v>103</v>
      </c>
      <c r="E97" s="155"/>
      <c r="F97" s="155"/>
      <c r="G97" s="155"/>
      <c r="H97" s="155"/>
      <c r="I97" s="156"/>
      <c r="J97" s="157">
        <f>J136</f>
        <v>0</v>
      </c>
      <c r="L97" s="153"/>
    </row>
    <row r="98" s="9" customFormat="1" ht="19.92" customHeight="1">
      <c r="B98" s="158"/>
      <c r="D98" s="159" t="s">
        <v>104</v>
      </c>
      <c r="E98" s="160"/>
      <c r="F98" s="160"/>
      <c r="G98" s="160"/>
      <c r="H98" s="160"/>
      <c r="I98" s="161"/>
      <c r="J98" s="162">
        <f>J137</f>
        <v>0</v>
      </c>
      <c r="L98" s="158"/>
    </row>
    <row r="99" s="9" customFormat="1" ht="19.92" customHeight="1">
      <c r="B99" s="158"/>
      <c r="D99" s="159" t="s">
        <v>105</v>
      </c>
      <c r="E99" s="160"/>
      <c r="F99" s="160"/>
      <c r="G99" s="160"/>
      <c r="H99" s="160"/>
      <c r="I99" s="161"/>
      <c r="J99" s="162">
        <f>J154</f>
        <v>0</v>
      </c>
      <c r="L99" s="158"/>
    </row>
    <row r="100" s="9" customFormat="1" ht="19.92" customHeight="1">
      <c r="B100" s="158"/>
      <c r="D100" s="159" t="s">
        <v>106</v>
      </c>
      <c r="E100" s="160"/>
      <c r="F100" s="160"/>
      <c r="G100" s="160"/>
      <c r="H100" s="160"/>
      <c r="I100" s="161"/>
      <c r="J100" s="162">
        <f>J156</f>
        <v>0</v>
      </c>
      <c r="L100" s="158"/>
    </row>
    <row r="101" s="9" customFormat="1" ht="19.92" customHeight="1">
      <c r="B101" s="158"/>
      <c r="D101" s="159" t="s">
        <v>107</v>
      </c>
      <c r="E101" s="160"/>
      <c r="F101" s="160"/>
      <c r="G101" s="160"/>
      <c r="H101" s="160"/>
      <c r="I101" s="161"/>
      <c r="J101" s="162">
        <f>J166</f>
        <v>0</v>
      </c>
      <c r="L101" s="158"/>
    </row>
    <row r="102" s="9" customFormat="1" ht="19.92" customHeight="1">
      <c r="B102" s="158"/>
      <c r="D102" s="159" t="s">
        <v>108</v>
      </c>
      <c r="E102" s="160"/>
      <c r="F102" s="160"/>
      <c r="G102" s="160"/>
      <c r="H102" s="160"/>
      <c r="I102" s="161"/>
      <c r="J102" s="162">
        <f>J175</f>
        <v>0</v>
      </c>
      <c r="L102" s="158"/>
    </row>
    <row r="103" s="8" customFormat="1" ht="24.96" customHeight="1">
      <c r="B103" s="153"/>
      <c r="D103" s="154" t="s">
        <v>109</v>
      </c>
      <c r="E103" s="155"/>
      <c r="F103" s="155"/>
      <c r="G103" s="155"/>
      <c r="H103" s="155"/>
      <c r="I103" s="156"/>
      <c r="J103" s="157">
        <f>J177</f>
        <v>0</v>
      </c>
      <c r="L103" s="153"/>
    </row>
    <row r="104" s="9" customFormat="1" ht="19.92" customHeight="1">
      <c r="B104" s="158"/>
      <c r="D104" s="159" t="s">
        <v>110</v>
      </c>
      <c r="E104" s="160"/>
      <c r="F104" s="160"/>
      <c r="G104" s="160"/>
      <c r="H104" s="160"/>
      <c r="I104" s="161"/>
      <c r="J104" s="162">
        <f>J178</f>
        <v>0</v>
      </c>
      <c r="L104" s="158"/>
    </row>
    <row r="105" s="9" customFormat="1" ht="19.92" customHeight="1">
      <c r="B105" s="158"/>
      <c r="D105" s="159" t="s">
        <v>111</v>
      </c>
      <c r="E105" s="160"/>
      <c r="F105" s="160"/>
      <c r="G105" s="160"/>
      <c r="H105" s="160"/>
      <c r="I105" s="161"/>
      <c r="J105" s="162">
        <f>J180</f>
        <v>0</v>
      </c>
      <c r="L105" s="158"/>
    </row>
    <row r="106" s="1" customFormat="1" ht="21.84" customHeight="1">
      <c r="B106" s="35"/>
      <c r="I106" s="127"/>
      <c r="L106" s="35"/>
    </row>
    <row r="107" s="1" customFormat="1" ht="6.96" customHeight="1">
      <c r="B107" s="35"/>
      <c r="I107" s="127"/>
      <c r="L107" s="35"/>
    </row>
    <row r="108" s="1" customFormat="1" ht="29.28" customHeight="1">
      <c r="B108" s="35"/>
      <c r="C108" s="152" t="s">
        <v>112</v>
      </c>
      <c r="I108" s="127"/>
      <c r="J108" s="163">
        <f>ROUND(J109 + J110 + J111 + J112 + J113 + J114,2)</f>
        <v>0</v>
      </c>
      <c r="L108" s="35"/>
      <c r="N108" s="164" t="s">
        <v>41</v>
      </c>
    </row>
    <row r="109" s="1" customFormat="1" ht="18" customHeight="1">
      <c r="B109" s="165"/>
      <c r="C109" s="127"/>
      <c r="D109" s="116" t="s">
        <v>113</v>
      </c>
      <c r="E109" s="166"/>
      <c r="F109" s="166"/>
      <c r="G109" s="127"/>
      <c r="H109" s="127"/>
      <c r="I109" s="127"/>
      <c r="J109" s="110">
        <v>0</v>
      </c>
      <c r="K109" s="127"/>
      <c r="L109" s="165"/>
      <c r="M109" s="127"/>
      <c r="N109" s="167" t="s">
        <v>43</v>
      </c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68" t="s">
        <v>114</v>
      </c>
      <c r="AZ109" s="127"/>
      <c r="BA109" s="127"/>
      <c r="BB109" s="127"/>
      <c r="BC109" s="127"/>
      <c r="BD109" s="127"/>
      <c r="BE109" s="169">
        <f>IF(N109="základná",J109,0)</f>
        <v>0</v>
      </c>
      <c r="BF109" s="169">
        <f>IF(N109="znížená",J109,0)</f>
        <v>0</v>
      </c>
      <c r="BG109" s="169">
        <f>IF(N109="zákl. prenesená",J109,0)</f>
        <v>0</v>
      </c>
      <c r="BH109" s="169">
        <f>IF(N109="zníž. prenesená",J109,0)</f>
        <v>0</v>
      </c>
      <c r="BI109" s="169">
        <f>IF(N109="nulová",J109,0)</f>
        <v>0</v>
      </c>
      <c r="BJ109" s="168" t="s">
        <v>115</v>
      </c>
      <c r="BK109" s="127"/>
      <c r="BL109" s="127"/>
      <c r="BM109" s="127"/>
    </row>
    <row r="110" s="1" customFormat="1" ht="18" customHeight="1">
      <c r="B110" s="165"/>
      <c r="C110" s="127"/>
      <c r="D110" s="116" t="s">
        <v>116</v>
      </c>
      <c r="E110" s="166"/>
      <c r="F110" s="166"/>
      <c r="G110" s="127"/>
      <c r="H110" s="127"/>
      <c r="I110" s="127"/>
      <c r="J110" s="110">
        <v>0</v>
      </c>
      <c r="K110" s="127"/>
      <c r="L110" s="165"/>
      <c r="M110" s="127"/>
      <c r="N110" s="167" t="s">
        <v>43</v>
      </c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68" t="s">
        <v>114</v>
      </c>
      <c r="AZ110" s="127"/>
      <c r="BA110" s="127"/>
      <c r="BB110" s="127"/>
      <c r="BC110" s="127"/>
      <c r="BD110" s="127"/>
      <c r="BE110" s="169">
        <f>IF(N110="základná",J110,0)</f>
        <v>0</v>
      </c>
      <c r="BF110" s="169">
        <f>IF(N110="znížená",J110,0)</f>
        <v>0</v>
      </c>
      <c r="BG110" s="169">
        <f>IF(N110="zákl. prenesená",J110,0)</f>
        <v>0</v>
      </c>
      <c r="BH110" s="169">
        <f>IF(N110="zníž. prenesená",J110,0)</f>
        <v>0</v>
      </c>
      <c r="BI110" s="169">
        <f>IF(N110="nulová",J110,0)</f>
        <v>0</v>
      </c>
      <c r="BJ110" s="168" t="s">
        <v>115</v>
      </c>
      <c r="BK110" s="127"/>
      <c r="BL110" s="127"/>
      <c r="BM110" s="127"/>
    </row>
    <row r="111" s="1" customFormat="1" ht="18" customHeight="1">
      <c r="B111" s="165"/>
      <c r="C111" s="127"/>
      <c r="D111" s="116" t="s">
        <v>117</v>
      </c>
      <c r="E111" s="166"/>
      <c r="F111" s="166"/>
      <c r="G111" s="127"/>
      <c r="H111" s="127"/>
      <c r="I111" s="127"/>
      <c r="J111" s="110">
        <v>0</v>
      </c>
      <c r="K111" s="127"/>
      <c r="L111" s="165"/>
      <c r="M111" s="127"/>
      <c r="N111" s="167" t="s">
        <v>43</v>
      </c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68" t="s">
        <v>114</v>
      </c>
      <c r="AZ111" s="127"/>
      <c r="BA111" s="127"/>
      <c r="BB111" s="127"/>
      <c r="BC111" s="127"/>
      <c r="BD111" s="127"/>
      <c r="BE111" s="169">
        <f>IF(N111="základná",J111,0)</f>
        <v>0</v>
      </c>
      <c r="BF111" s="169">
        <f>IF(N111="znížená",J111,0)</f>
        <v>0</v>
      </c>
      <c r="BG111" s="169">
        <f>IF(N111="zákl. prenesená",J111,0)</f>
        <v>0</v>
      </c>
      <c r="BH111" s="169">
        <f>IF(N111="zníž. prenesená",J111,0)</f>
        <v>0</v>
      </c>
      <c r="BI111" s="169">
        <f>IF(N111="nulová",J111,0)</f>
        <v>0</v>
      </c>
      <c r="BJ111" s="168" t="s">
        <v>115</v>
      </c>
      <c r="BK111" s="127"/>
      <c r="BL111" s="127"/>
      <c r="BM111" s="127"/>
    </row>
    <row r="112" s="1" customFormat="1" ht="18" customHeight="1">
      <c r="B112" s="165"/>
      <c r="C112" s="127"/>
      <c r="D112" s="116" t="s">
        <v>118</v>
      </c>
      <c r="E112" s="166"/>
      <c r="F112" s="166"/>
      <c r="G112" s="127"/>
      <c r="H112" s="127"/>
      <c r="I112" s="127"/>
      <c r="J112" s="110">
        <v>0</v>
      </c>
      <c r="K112" s="127"/>
      <c r="L112" s="165"/>
      <c r="M112" s="127"/>
      <c r="N112" s="167" t="s">
        <v>43</v>
      </c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68" t="s">
        <v>114</v>
      </c>
      <c r="AZ112" s="127"/>
      <c r="BA112" s="127"/>
      <c r="BB112" s="127"/>
      <c r="BC112" s="127"/>
      <c r="BD112" s="127"/>
      <c r="BE112" s="169">
        <f>IF(N112="základná",J112,0)</f>
        <v>0</v>
      </c>
      <c r="BF112" s="169">
        <f>IF(N112="znížená",J112,0)</f>
        <v>0</v>
      </c>
      <c r="BG112" s="169">
        <f>IF(N112="zákl. prenesená",J112,0)</f>
        <v>0</v>
      </c>
      <c r="BH112" s="169">
        <f>IF(N112="zníž. prenesená",J112,0)</f>
        <v>0</v>
      </c>
      <c r="BI112" s="169">
        <f>IF(N112="nulová",J112,0)</f>
        <v>0</v>
      </c>
      <c r="BJ112" s="168" t="s">
        <v>115</v>
      </c>
      <c r="BK112" s="127"/>
      <c r="BL112" s="127"/>
      <c r="BM112" s="127"/>
    </row>
    <row r="113" s="1" customFormat="1" ht="18" customHeight="1">
      <c r="B113" s="165"/>
      <c r="C113" s="127"/>
      <c r="D113" s="116" t="s">
        <v>119</v>
      </c>
      <c r="E113" s="166"/>
      <c r="F113" s="166"/>
      <c r="G113" s="127"/>
      <c r="H113" s="127"/>
      <c r="I113" s="127"/>
      <c r="J113" s="110">
        <v>0</v>
      </c>
      <c r="K113" s="127"/>
      <c r="L113" s="165"/>
      <c r="M113" s="127"/>
      <c r="N113" s="167" t="s">
        <v>43</v>
      </c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68" t="s">
        <v>114</v>
      </c>
      <c r="AZ113" s="127"/>
      <c r="BA113" s="127"/>
      <c r="BB113" s="127"/>
      <c r="BC113" s="127"/>
      <c r="BD113" s="127"/>
      <c r="BE113" s="169">
        <f>IF(N113="základná",J113,0)</f>
        <v>0</v>
      </c>
      <c r="BF113" s="169">
        <f>IF(N113="znížená",J113,0)</f>
        <v>0</v>
      </c>
      <c r="BG113" s="169">
        <f>IF(N113="zákl. prenesená",J113,0)</f>
        <v>0</v>
      </c>
      <c r="BH113" s="169">
        <f>IF(N113="zníž. prenesená",J113,0)</f>
        <v>0</v>
      </c>
      <c r="BI113" s="169">
        <f>IF(N113="nulová",J113,0)</f>
        <v>0</v>
      </c>
      <c r="BJ113" s="168" t="s">
        <v>115</v>
      </c>
      <c r="BK113" s="127"/>
      <c r="BL113" s="127"/>
      <c r="BM113" s="127"/>
    </row>
    <row r="114" s="1" customFormat="1" ht="18" customHeight="1">
      <c r="B114" s="165"/>
      <c r="C114" s="127"/>
      <c r="D114" s="166" t="s">
        <v>120</v>
      </c>
      <c r="E114" s="127"/>
      <c r="F114" s="127"/>
      <c r="G114" s="127"/>
      <c r="H114" s="127"/>
      <c r="I114" s="127"/>
      <c r="J114" s="110">
        <f>ROUND(J30*T114,2)</f>
        <v>0</v>
      </c>
      <c r="K114" s="127"/>
      <c r="L114" s="165"/>
      <c r="M114" s="127"/>
      <c r="N114" s="167" t="s">
        <v>43</v>
      </c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68" t="s">
        <v>121</v>
      </c>
      <c r="AZ114" s="127"/>
      <c r="BA114" s="127"/>
      <c r="BB114" s="127"/>
      <c r="BC114" s="127"/>
      <c r="BD114" s="127"/>
      <c r="BE114" s="169">
        <f>IF(N114="základná",J114,0)</f>
        <v>0</v>
      </c>
      <c r="BF114" s="169">
        <f>IF(N114="znížená",J114,0)</f>
        <v>0</v>
      </c>
      <c r="BG114" s="169">
        <f>IF(N114="zákl. prenesená",J114,0)</f>
        <v>0</v>
      </c>
      <c r="BH114" s="169">
        <f>IF(N114="zníž. prenesená",J114,0)</f>
        <v>0</v>
      </c>
      <c r="BI114" s="169">
        <f>IF(N114="nulová",J114,0)</f>
        <v>0</v>
      </c>
      <c r="BJ114" s="168" t="s">
        <v>115</v>
      </c>
      <c r="BK114" s="127"/>
      <c r="BL114" s="127"/>
      <c r="BM114" s="127"/>
    </row>
    <row r="115" s="1" customFormat="1">
      <c r="B115" s="35"/>
      <c r="I115" s="127"/>
      <c r="L115" s="35"/>
    </row>
    <row r="116" s="1" customFormat="1" ht="29.28" customHeight="1">
      <c r="B116" s="35"/>
      <c r="C116" s="120" t="s">
        <v>94</v>
      </c>
      <c r="D116" s="121"/>
      <c r="E116" s="121"/>
      <c r="F116" s="121"/>
      <c r="G116" s="121"/>
      <c r="H116" s="121"/>
      <c r="I116" s="150"/>
      <c r="J116" s="122">
        <f>ROUND(J96+J108,2)</f>
        <v>0</v>
      </c>
      <c r="K116" s="121"/>
      <c r="L116" s="35"/>
    </row>
    <row r="117" s="1" customFormat="1" ht="6.96" customHeight="1">
      <c r="B117" s="54"/>
      <c r="C117" s="55"/>
      <c r="D117" s="55"/>
      <c r="E117" s="55"/>
      <c r="F117" s="55"/>
      <c r="G117" s="55"/>
      <c r="H117" s="55"/>
      <c r="I117" s="147"/>
      <c r="J117" s="55"/>
      <c r="K117" s="55"/>
      <c r="L117" s="35"/>
    </row>
    <row r="121" s="1" customFormat="1" ht="6.96" customHeight="1">
      <c r="B121" s="56"/>
      <c r="C121" s="57"/>
      <c r="D121" s="57"/>
      <c r="E121" s="57"/>
      <c r="F121" s="57"/>
      <c r="G121" s="57"/>
      <c r="H121" s="57"/>
      <c r="I121" s="148"/>
      <c r="J121" s="57"/>
      <c r="K121" s="57"/>
      <c r="L121" s="35"/>
    </row>
    <row r="122" s="1" customFormat="1" ht="24.96" customHeight="1">
      <c r="B122" s="35"/>
      <c r="C122" s="18" t="s">
        <v>122</v>
      </c>
      <c r="I122" s="127"/>
      <c r="L122" s="35"/>
    </row>
    <row r="123" s="1" customFormat="1" ht="6.96" customHeight="1">
      <c r="B123" s="35"/>
      <c r="I123" s="127"/>
      <c r="L123" s="35"/>
    </row>
    <row r="124" s="1" customFormat="1" ht="12" customHeight="1">
      <c r="B124" s="35"/>
      <c r="C124" s="27" t="s">
        <v>15</v>
      </c>
      <c r="I124" s="127"/>
      <c r="L124" s="35"/>
    </row>
    <row r="125" s="1" customFormat="1" ht="16.5" customHeight="1">
      <c r="B125" s="35"/>
      <c r="E125" s="126" t="str">
        <f>E7</f>
        <v>Rekonštrukcia miestnej komunikácie</v>
      </c>
      <c r="F125" s="27"/>
      <c r="G125" s="27"/>
      <c r="H125" s="27"/>
      <c r="I125" s="127"/>
      <c r="L125" s="35"/>
    </row>
    <row r="126" s="1" customFormat="1" ht="12" customHeight="1">
      <c r="B126" s="35"/>
      <c r="C126" s="27" t="s">
        <v>96</v>
      </c>
      <c r="I126" s="127"/>
      <c r="L126" s="35"/>
    </row>
    <row r="127" s="1" customFormat="1" ht="16.5" customHeight="1">
      <c r="B127" s="35"/>
      <c r="E127" s="61" t="str">
        <f>E9</f>
        <v>Rekonštrukcia miestnej komunikácie</v>
      </c>
      <c r="F127" s="1"/>
      <c r="G127" s="1"/>
      <c r="H127" s="1"/>
      <c r="I127" s="127"/>
      <c r="L127" s="35"/>
    </row>
    <row r="128" s="1" customFormat="1" ht="6.96" customHeight="1">
      <c r="B128" s="35"/>
      <c r="I128" s="127"/>
      <c r="L128" s="35"/>
    </row>
    <row r="129" s="1" customFormat="1" ht="12" customHeight="1">
      <c r="B129" s="35"/>
      <c r="C129" s="27" t="s">
        <v>19</v>
      </c>
      <c r="F129" s="22" t="str">
        <f>F12</f>
        <v>Hrišovce</v>
      </c>
      <c r="I129" s="128" t="s">
        <v>21</v>
      </c>
      <c r="J129" s="63" t="str">
        <f>IF(J12="","",J12)</f>
        <v>25. 9. 2019</v>
      </c>
      <c r="L129" s="35"/>
    </row>
    <row r="130" s="1" customFormat="1" ht="6.96" customHeight="1">
      <c r="B130" s="35"/>
      <c r="I130" s="127"/>
      <c r="L130" s="35"/>
    </row>
    <row r="131" s="1" customFormat="1" ht="15.15" customHeight="1">
      <c r="B131" s="35"/>
      <c r="C131" s="27" t="s">
        <v>23</v>
      </c>
      <c r="F131" s="22" t="str">
        <f>E15</f>
        <v>Obec Hrišovce</v>
      </c>
      <c r="I131" s="128" t="s">
        <v>29</v>
      </c>
      <c r="J131" s="31" t="str">
        <f>E21</f>
        <v>Ing. M. Havaš</v>
      </c>
      <c r="L131" s="35"/>
    </row>
    <row r="132" s="1" customFormat="1" ht="27.9" customHeight="1">
      <c r="B132" s="35"/>
      <c r="C132" s="27" t="s">
        <v>27</v>
      </c>
      <c r="F132" s="22" t="str">
        <f>IF(E18="","",E18)</f>
        <v>Vyplň údaj</v>
      </c>
      <c r="I132" s="128" t="s">
        <v>32</v>
      </c>
      <c r="J132" s="31" t="str">
        <f>E24</f>
        <v>Ing. Janka Pokryvková</v>
      </c>
      <c r="L132" s="35"/>
    </row>
    <row r="133" s="1" customFormat="1" ht="10.32" customHeight="1">
      <c r="B133" s="35"/>
      <c r="I133" s="127"/>
      <c r="L133" s="35"/>
    </row>
    <row r="134" s="10" customFormat="1" ht="29.28" customHeight="1">
      <c r="B134" s="170"/>
      <c r="C134" s="171" t="s">
        <v>123</v>
      </c>
      <c r="D134" s="172" t="s">
        <v>62</v>
      </c>
      <c r="E134" s="172" t="s">
        <v>58</v>
      </c>
      <c r="F134" s="172" t="s">
        <v>59</v>
      </c>
      <c r="G134" s="172" t="s">
        <v>124</v>
      </c>
      <c r="H134" s="172" t="s">
        <v>125</v>
      </c>
      <c r="I134" s="173" t="s">
        <v>126</v>
      </c>
      <c r="J134" s="174" t="s">
        <v>100</v>
      </c>
      <c r="K134" s="175" t="s">
        <v>127</v>
      </c>
      <c r="L134" s="170"/>
      <c r="M134" s="80" t="s">
        <v>1</v>
      </c>
      <c r="N134" s="81" t="s">
        <v>41</v>
      </c>
      <c r="O134" s="81" t="s">
        <v>128</v>
      </c>
      <c r="P134" s="81" t="s">
        <v>129</v>
      </c>
      <c r="Q134" s="81" t="s">
        <v>130</v>
      </c>
      <c r="R134" s="81" t="s">
        <v>131</v>
      </c>
      <c r="S134" s="81" t="s">
        <v>132</v>
      </c>
      <c r="T134" s="82" t="s">
        <v>133</v>
      </c>
    </row>
    <row r="135" s="1" customFormat="1" ht="22.8" customHeight="1">
      <c r="B135" s="35"/>
      <c r="C135" s="85" t="s">
        <v>97</v>
      </c>
      <c r="I135" s="127"/>
      <c r="J135" s="176">
        <f>BK135</f>
        <v>0</v>
      </c>
      <c r="L135" s="35"/>
      <c r="M135" s="83"/>
      <c r="N135" s="67"/>
      <c r="O135" s="67"/>
      <c r="P135" s="177">
        <f>P136+P177</f>
        <v>0</v>
      </c>
      <c r="Q135" s="67"/>
      <c r="R135" s="177">
        <f>R136+R177</f>
        <v>0.74341000000000002</v>
      </c>
      <c r="S135" s="67"/>
      <c r="T135" s="178">
        <f>T136+T177</f>
        <v>0</v>
      </c>
      <c r="AT135" s="14" t="s">
        <v>76</v>
      </c>
      <c r="AU135" s="14" t="s">
        <v>102</v>
      </c>
      <c r="BK135" s="179">
        <f>BK136+BK177</f>
        <v>0</v>
      </c>
    </row>
    <row r="136" s="11" customFormat="1" ht="25.92" customHeight="1">
      <c r="B136" s="180"/>
      <c r="D136" s="181" t="s">
        <v>76</v>
      </c>
      <c r="E136" s="182" t="s">
        <v>134</v>
      </c>
      <c r="F136" s="182" t="s">
        <v>135</v>
      </c>
      <c r="I136" s="183"/>
      <c r="J136" s="184">
        <f>BK136</f>
        <v>0</v>
      </c>
      <c r="L136" s="180"/>
      <c r="M136" s="185"/>
      <c r="N136" s="186"/>
      <c r="O136" s="186"/>
      <c r="P136" s="187">
        <f>P137+P154+P156+P166+P175</f>
        <v>0</v>
      </c>
      <c r="Q136" s="186"/>
      <c r="R136" s="187">
        <f>R137+R154+R156+R166+R175</f>
        <v>0.74341000000000002</v>
      </c>
      <c r="S136" s="186"/>
      <c r="T136" s="188">
        <f>T137+T154+T156+T166+T175</f>
        <v>0</v>
      </c>
      <c r="AR136" s="181" t="s">
        <v>84</v>
      </c>
      <c r="AT136" s="189" t="s">
        <v>76</v>
      </c>
      <c r="AU136" s="189" t="s">
        <v>77</v>
      </c>
      <c r="AY136" s="181" t="s">
        <v>136</v>
      </c>
      <c r="BK136" s="190">
        <f>BK137+BK154+BK156+BK166+BK175</f>
        <v>0</v>
      </c>
    </row>
    <row r="137" s="11" customFormat="1" ht="22.8" customHeight="1">
      <c r="B137" s="180"/>
      <c r="D137" s="181" t="s">
        <v>76</v>
      </c>
      <c r="E137" s="191" t="s">
        <v>84</v>
      </c>
      <c r="F137" s="191" t="s">
        <v>137</v>
      </c>
      <c r="I137" s="183"/>
      <c r="J137" s="192">
        <f>BK137</f>
        <v>0</v>
      </c>
      <c r="L137" s="180"/>
      <c r="M137" s="185"/>
      <c r="N137" s="186"/>
      <c r="O137" s="186"/>
      <c r="P137" s="187">
        <f>SUM(P138:P153)</f>
        <v>0</v>
      </c>
      <c r="Q137" s="186"/>
      <c r="R137" s="187">
        <f>SUM(R138:R153)</f>
        <v>0</v>
      </c>
      <c r="S137" s="186"/>
      <c r="T137" s="188">
        <f>SUM(T138:T153)</f>
        <v>0</v>
      </c>
      <c r="AR137" s="181" t="s">
        <v>84</v>
      </c>
      <c r="AT137" s="189" t="s">
        <v>76</v>
      </c>
      <c r="AU137" s="189" t="s">
        <v>84</v>
      </c>
      <c r="AY137" s="181" t="s">
        <v>136</v>
      </c>
      <c r="BK137" s="190">
        <f>SUM(BK138:BK153)</f>
        <v>0</v>
      </c>
    </row>
    <row r="138" s="1" customFormat="1" ht="24" customHeight="1">
      <c r="B138" s="165"/>
      <c r="C138" s="193" t="s">
        <v>84</v>
      </c>
      <c r="D138" s="193" t="s">
        <v>138</v>
      </c>
      <c r="E138" s="194" t="s">
        <v>139</v>
      </c>
      <c r="F138" s="195" t="s">
        <v>140</v>
      </c>
      <c r="G138" s="196" t="s">
        <v>141</v>
      </c>
      <c r="H138" s="197">
        <v>35.5</v>
      </c>
      <c r="I138" s="198"/>
      <c r="J138" s="199">
        <f>ROUND(I138*H138,2)</f>
        <v>0</v>
      </c>
      <c r="K138" s="195" t="s">
        <v>1</v>
      </c>
      <c r="L138" s="35"/>
      <c r="M138" s="200" t="s">
        <v>1</v>
      </c>
      <c r="N138" s="201" t="s">
        <v>43</v>
      </c>
      <c r="O138" s="71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AR138" s="204" t="s">
        <v>142</v>
      </c>
      <c r="AT138" s="204" t="s">
        <v>138</v>
      </c>
      <c r="AU138" s="204" t="s">
        <v>115</v>
      </c>
      <c r="AY138" s="14" t="s">
        <v>136</v>
      </c>
      <c r="BE138" s="115">
        <f>IF(N138="základná",J138,0)</f>
        <v>0</v>
      </c>
      <c r="BF138" s="115">
        <f>IF(N138="znížená",J138,0)</f>
        <v>0</v>
      </c>
      <c r="BG138" s="115">
        <f>IF(N138="zákl. prenesená",J138,0)</f>
        <v>0</v>
      </c>
      <c r="BH138" s="115">
        <f>IF(N138="zníž. prenesená",J138,0)</f>
        <v>0</v>
      </c>
      <c r="BI138" s="115">
        <f>IF(N138="nulová",J138,0)</f>
        <v>0</v>
      </c>
      <c r="BJ138" s="14" t="s">
        <v>115</v>
      </c>
      <c r="BK138" s="115">
        <f>ROUND(I138*H138,2)</f>
        <v>0</v>
      </c>
      <c r="BL138" s="14" t="s">
        <v>142</v>
      </c>
      <c r="BM138" s="204" t="s">
        <v>115</v>
      </c>
    </row>
    <row r="139" s="1" customFormat="1" ht="24" customHeight="1">
      <c r="B139" s="165"/>
      <c r="C139" s="193" t="s">
        <v>115</v>
      </c>
      <c r="D139" s="193" t="s">
        <v>138</v>
      </c>
      <c r="E139" s="194" t="s">
        <v>143</v>
      </c>
      <c r="F139" s="195" t="s">
        <v>144</v>
      </c>
      <c r="G139" s="196" t="s">
        <v>141</v>
      </c>
      <c r="H139" s="197">
        <v>637</v>
      </c>
      <c r="I139" s="198"/>
      <c r="J139" s="199">
        <f>ROUND(I139*H139,2)</f>
        <v>0</v>
      </c>
      <c r="K139" s="195" t="s">
        <v>1</v>
      </c>
      <c r="L139" s="35"/>
      <c r="M139" s="200" t="s">
        <v>1</v>
      </c>
      <c r="N139" s="201" t="s">
        <v>43</v>
      </c>
      <c r="O139" s="71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AR139" s="204" t="s">
        <v>142</v>
      </c>
      <c r="AT139" s="204" t="s">
        <v>138</v>
      </c>
      <c r="AU139" s="204" t="s">
        <v>115</v>
      </c>
      <c r="AY139" s="14" t="s">
        <v>136</v>
      </c>
      <c r="BE139" s="115">
        <f>IF(N139="základná",J139,0)</f>
        <v>0</v>
      </c>
      <c r="BF139" s="115">
        <f>IF(N139="znížená",J139,0)</f>
        <v>0</v>
      </c>
      <c r="BG139" s="115">
        <f>IF(N139="zákl. prenesená",J139,0)</f>
        <v>0</v>
      </c>
      <c r="BH139" s="115">
        <f>IF(N139="zníž. prenesená",J139,0)</f>
        <v>0</v>
      </c>
      <c r="BI139" s="115">
        <f>IF(N139="nulová",J139,0)</f>
        <v>0</v>
      </c>
      <c r="BJ139" s="14" t="s">
        <v>115</v>
      </c>
      <c r="BK139" s="115">
        <f>ROUND(I139*H139,2)</f>
        <v>0</v>
      </c>
      <c r="BL139" s="14" t="s">
        <v>142</v>
      </c>
      <c r="BM139" s="204" t="s">
        <v>142</v>
      </c>
    </row>
    <row r="140" s="1" customFormat="1" ht="24" customHeight="1">
      <c r="B140" s="165"/>
      <c r="C140" s="193" t="s">
        <v>145</v>
      </c>
      <c r="D140" s="193" t="s">
        <v>138</v>
      </c>
      <c r="E140" s="194" t="s">
        <v>146</v>
      </c>
      <c r="F140" s="195" t="s">
        <v>147</v>
      </c>
      <c r="G140" s="196" t="s">
        <v>148</v>
      </c>
      <c r="H140" s="197">
        <v>6.25</v>
      </c>
      <c r="I140" s="198"/>
      <c r="J140" s="199">
        <f>ROUND(I140*H140,2)</f>
        <v>0</v>
      </c>
      <c r="K140" s="195" t="s">
        <v>1</v>
      </c>
      <c r="L140" s="35"/>
      <c r="M140" s="200" t="s">
        <v>1</v>
      </c>
      <c r="N140" s="201" t="s">
        <v>43</v>
      </c>
      <c r="O140" s="71"/>
      <c r="P140" s="202">
        <f>O140*H140</f>
        <v>0</v>
      </c>
      <c r="Q140" s="202">
        <v>0</v>
      </c>
      <c r="R140" s="202">
        <f>Q140*H140</f>
        <v>0</v>
      </c>
      <c r="S140" s="202">
        <v>0</v>
      </c>
      <c r="T140" s="203">
        <f>S140*H140</f>
        <v>0</v>
      </c>
      <c r="AR140" s="204" t="s">
        <v>142</v>
      </c>
      <c r="AT140" s="204" t="s">
        <v>138</v>
      </c>
      <c r="AU140" s="204" t="s">
        <v>115</v>
      </c>
      <c r="AY140" s="14" t="s">
        <v>136</v>
      </c>
      <c r="BE140" s="115">
        <f>IF(N140="základná",J140,0)</f>
        <v>0</v>
      </c>
      <c r="BF140" s="115">
        <f>IF(N140="znížená",J140,0)</f>
        <v>0</v>
      </c>
      <c r="BG140" s="115">
        <f>IF(N140="zákl. prenesená",J140,0)</f>
        <v>0</v>
      </c>
      <c r="BH140" s="115">
        <f>IF(N140="zníž. prenesená",J140,0)</f>
        <v>0</v>
      </c>
      <c r="BI140" s="115">
        <f>IF(N140="nulová",J140,0)</f>
        <v>0</v>
      </c>
      <c r="BJ140" s="14" t="s">
        <v>115</v>
      </c>
      <c r="BK140" s="115">
        <f>ROUND(I140*H140,2)</f>
        <v>0</v>
      </c>
      <c r="BL140" s="14" t="s">
        <v>142</v>
      </c>
      <c r="BM140" s="204" t="s">
        <v>149</v>
      </c>
    </row>
    <row r="141" s="1" customFormat="1" ht="24" customHeight="1">
      <c r="B141" s="165"/>
      <c r="C141" s="193" t="s">
        <v>142</v>
      </c>
      <c r="D141" s="193" t="s">
        <v>138</v>
      </c>
      <c r="E141" s="194" t="s">
        <v>150</v>
      </c>
      <c r="F141" s="195" t="s">
        <v>151</v>
      </c>
      <c r="G141" s="196" t="s">
        <v>148</v>
      </c>
      <c r="H141" s="197">
        <v>12</v>
      </c>
      <c r="I141" s="198"/>
      <c r="J141" s="199">
        <f>ROUND(I141*H141,2)</f>
        <v>0</v>
      </c>
      <c r="K141" s="195" t="s">
        <v>1</v>
      </c>
      <c r="L141" s="35"/>
      <c r="M141" s="200" t="s">
        <v>1</v>
      </c>
      <c r="N141" s="201" t="s">
        <v>43</v>
      </c>
      <c r="O141" s="71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AR141" s="204" t="s">
        <v>142</v>
      </c>
      <c r="AT141" s="204" t="s">
        <v>138</v>
      </c>
      <c r="AU141" s="204" t="s">
        <v>115</v>
      </c>
      <c r="AY141" s="14" t="s">
        <v>136</v>
      </c>
      <c r="BE141" s="115">
        <f>IF(N141="základná",J141,0)</f>
        <v>0</v>
      </c>
      <c r="BF141" s="115">
        <f>IF(N141="znížená",J141,0)</f>
        <v>0</v>
      </c>
      <c r="BG141" s="115">
        <f>IF(N141="zákl. prenesená",J141,0)</f>
        <v>0</v>
      </c>
      <c r="BH141" s="115">
        <f>IF(N141="zníž. prenesená",J141,0)</f>
        <v>0</v>
      </c>
      <c r="BI141" s="115">
        <f>IF(N141="nulová",J141,0)</f>
        <v>0</v>
      </c>
      <c r="BJ141" s="14" t="s">
        <v>115</v>
      </c>
      <c r="BK141" s="115">
        <f>ROUND(I141*H141,2)</f>
        <v>0</v>
      </c>
      <c r="BL141" s="14" t="s">
        <v>142</v>
      </c>
      <c r="BM141" s="204" t="s">
        <v>152</v>
      </c>
    </row>
    <row r="142" s="1" customFormat="1" ht="24" customHeight="1">
      <c r="B142" s="165"/>
      <c r="C142" s="193" t="s">
        <v>153</v>
      </c>
      <c r="D142" s="193" t="s">
        <v>138</v>
      </c>
      <c r="E142" s="194" t="s">
        <v>154</v>
      </c>
      <c r="F142" s="195" t="s">
        <v>155</v>
      </c>
      <c r="G142" s="196" t="s">
        <v>148</v>
      </c>
      <c r="H142" s="197">
        <v>12</v>
      </c>
      <c r="I142" s="198"/>
      <c r="J142" s="199">
        <f>ROUND(I142*H142,2)</f>
        <v>0</v>
      </c>
      <c r="K142" s="195" t="s">
        <v>1</v>
      </c>
      <c r="L142" s="35"/>
      <c r="M142" s="200" t="s">
        <v>1</v>
      </c>
      <c r="N142" s="201" t="s">
        <v>43</v>
      </c>
      <c r="O142" s="71"/>
      <c r="P142" s="202">
        <f>O142*H142</f>
        <v>0</v>
      </c>
      <c r="Q142" s="202">
        <v>0</v>
      </c>
      <c r="R142" s="202">
        <f>Q142*H142</f>
        <v>0</v>
      </c>
      <c r="S142" s="202">
        <v>0</v>
      </c>
      <c r="T142" s="203">
        <f>S142*H142</f>
        <v>0</v>
      </c>
      <c r="AR142" s="204" t="s">
        <v>142</v>
      </c>
      <c r="AT142" s="204" t="s">
        <v>138</v>
      </c>
      <c r="AU142" s="204" t="s">
        <v>115</v>
      </c>
      <c r="AY142" s="14" t="s">
        <v>136</v>
      </c>
      <c r="BE142" s="115">
        <f>IF(N142="základná",J142,0)</f>
        <v>0</v>
      </c>
      <c r="BF142" s="115">
        <f>IF(N142="znížená",J142,0)</f>
        <v>0</v>
      </c>
      <c r="BG142" s="115">
        <f>IF(N142="zákl. prenesená",J142,0)</f>
        <v>0</v>
      </c>
      <c r="BH142" s="115">
        <f>IF(N142="zníž. prenesená",J142,0)</f>
        <v>0</v>
      </c>
      <c r="BI142" s="115">
        <f>IF(N142="nulová",J142,0)</f>
        <v>0</v>
      </c>
      <c r="BJ142" s="14" t="s">
        <v>115</v>
      </c>
      <c r="BK142" s="115">
        <f>ROUND(I142*H142,2)</f>
        <v>0</v>
      </c>
      <c r="BL142" s="14" t="s">
        <v>142</v>
      </c>
      <c r="BM142" s="204" t="s">
        <v>156</v>
      </c>
    </row>
    <row r="143" s="1" customFormat="1" ht="24" customHeight="1">
      <c r="B143" s="165"/>
      <c r="C143" s="193" t="s">
        <v>149</v>
      </c>
      <c r="D143" s="193" t="s">
        <v>138</v>
      </c>
      <c r="E143" s="194" t="s">
        <v>157</v>
      </c>
      <c r="F143" s="195" t="s">
        <v>158</v>
      </c>
      <c r="G143" s="196" t="s">
        <v>148</v>
      </c>
      <c r="H143" s="197">
        <v>6</v>
      </c>
      <c r="I143" s="198"/>
      <c r="J143" s="199">
        <f>ROUND(I143*H143,2)</f>
        <v>0</v>
      </c>
      <c r="K143" s="195" t="s">
        <v>1</v>
      </c>
      <c r="L143" s="35"/>
      <c r="M143" s="200" t="s">
        <v>1</v>
      </c>
      <c r="N143" s="201" t="s">
        <v>43</v>
      </c>
      <c r="O143" s="71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AR143" s="204" t="s">
        <v>142</v>
      </c>
      <c r="AT143" s="204" t="s">
        <v>138</v>
      </c>
      <c r="AU143" s="204" t="s">
        <v>115</v>
      </c>
      <c r="AY143" s="14" t="s">
        <v>136</v>
      </c>
      <c r="BE143" s="115">
        <f>IF(N143="základná",J143,0)</f>
        <v>0</v>
      </c>
      <c r="BF143" s="115">
        <f>IF(N143="znížená",J143,0)</f>
        <v>0</v>
      </c>
      <c r="BG143" s="115">
        <f>IF(N143="zákl. prenesená",J143,0)</f>
        <v>0</v>
      </c>
      <c r="BH143" s="115">
        <f>IF(N143="zníž. prenesená",J143,0)</f>
        <v>0</v>
      </c>
      <c r="BI143" s="115">
        <f>IF(N143="nulová",J143,0)</f>
        <v>0</v>
      </c>
      <c r="BJ143" s="14" t="s">
        <v>115</v>
      </c>
      <c r="BK143" s="115">
        <f>ROUND(I143*H143,2)</f>
        <v>0</v>
      </c>
      <c r="BL143" s="14" t="s">
        <v>142</v>
      </c>
      <c r="BM143" s="204" t="s">
        <v>159</v>
      </c>
    </row>
    <row r="144" s="1" customFormat="1" ht="36" customHeight="1">
      <c r="B144" s="165"/>
      <c r="C144" s="193" t="s">
        <v>160</v>
      </c>
      <c r="D144" s="193" t="s">
        <v>138</v>
      </c>
      <c r="E144" s="194" t="s">
        <v>161</v>
      </c>
      <c r="F144" s="195" t="s">
        <v>162</v>
      </c>
      <c r="G144" s="196" t="s">
        <v>148</v>
      </c>
      <c r="H144" s="197">
        <v>15.25</v>
      </c>
      <c r="I144" s="198"/>
      <c r="J144" s="199">
        <f>ROUND(I144*H144,2)</f>
        <v>0</v>
      </c>
      <c r="K144" s="195" t="s">
        <v>1</v>
      </c>
      <c r="L144" s="35"/>
      <c r="M144" s="200" t="s">
        <v>1</v>
      </c>
      <c r="N144" s="201" t="s">
        <v>43</v>
      </c>
      <c r="O144" s="71"/>
      <c r="P144" s="202">
        <f>O144*H144</f>
        <v>0</v>
      </c>
      <c r="Q144" s="202">
        <v>0</v>
      </c>
      <c r="R144" s="202">
        <f>Q144*H144</f>
        <v>0</v>
      </c>
      <c r="S144" s="202">
        <v>0</v>
      </c>
      <c r="T144" s="203">
        <f>S144*H144</f>
        <v>0</v>
      </c>
      <c r="AR144" s="204" t="s">
        <v>142</v>
      </c>
      <c r="AT144" s="204" t="s">
        <v>138</v>
      </c>
      <c r="AU144" s="204" t="s">
        <v>115</v>
      </c>
      <c r="AY144" s="14" t="s">
        <v>136</v>
      </c>
      <c r="BE144" s="115">
        <f>IF(N144="základná",J144,0)</f>
        <v>0</v>
      </c>
      <c r="BF144" s="115">
        <f>IF(N144="znížená",J144,0)</f>
        <v>0</v>
      </c>
      <c r="BG144" s="115">
        <f>IF(N144="zákl. prenesená",J144,0)</f>
        <v>0</v>
      </c>
      <c r="BH144" s="115">
        <f>IF(N144="zníž. prenesená",J144,0)</f>
        <v>0</v>
      </c>
      <c r="BI144" s="115">
        <f>IF(N144="nulová",J144,0)</f>
        <v>0</v>
      </c>
      <c r="BJ144" s="14" t="s">
        <v>115</v>
      </c>
      <c r="BK144" s="115">
        <f>ROUND(I144*H144,2)</f>
        <v>0</v>
      </c>
      <c r="BL144" s="14" t="s">
        <v>142</v>
      </c>
      <c r="BM144" s="204" t="s">
        <v>163</v>
      </c>
    </row>
    <row r="145" s="1" customFormat="1" ht="16.5" customHeight="1">
      <c r="B145" s="165"/>
      <c r="C145" s="193" t="s">
        <v>152</v>
      </c>
      <c r="D145" s="193" t="s">
        <v>138</v>
      </c>
      <c r="E145" s="194" t="s">
        <v>164</v>
      </c>
      <c r="F145" s="195" t="s">
        <v>165</v>
      </c>
      <c r="G145" s="196" t="s">
        <v>148</v>
      </c>
      <c r="H145" s="197">
        <v>15.25</v>
      </c>
      <c r="I145" s="198"/>
      <c r="J145" s="199">
        <f>ROUND(I145*H145,2)</f>
        <v>0</v>
      </c>
      <c r="K145" s="195" t="s">
        <v>1</v>
      </c>
      <c r="L145" s="35"/>
      <c r="M145" s="200" t="s">
        <v>1</v>
      </c>
      <c r="N145" s="201" t="s">
        <v>43</v>
      </c>
      <c r="O145" s="71"/>
      <c r="P145" s="202">
        <f>O145*H145</f>
        <v>0</v>
      </c>
      <c r="Q145" s="202">
        <v>0</v>
      </c>
      <c r="R145" s="202">
        <f>Q145*H145</f>
        <v>0</v>
      </c>
      <c r="S145" s="202">
        <v>0</v>
      </c>
      <c r="T145" s="203">
        <f>S145*H145</f>
        <v>0</v>
      </c>
      <c r="AR145" s="204" t="s">
        <v>142</v>
      </c>
      <c r="AT145" s="204" t="s">
        <v>138</v>
      </c>
      <c r="AU145" s="204" t="s">
        <v>115</v>
      </c>
      <c r="AY145" s="14" t="s">
        <v>136</v>
      </c>
      <c r="BE145" s="115">
        <f>IF(N145="základná",J145,0)</f>
        <v>0</v>
      </c>
      <c r="BF145" s="115">
        <f>IF(N145="znížená",J145,0)</f>
        <v>0</v>
      </c>
      <c r="BG145" s="115">
        <f>IF(N145="zákl. prenesená",J145,0)</f>
        <v>0</v>
      </c>
      <c r="BH145" s="115">
        <f>IF(N145="zníž. prenesená",J145,0)</f>
        <v>0</v>
      </c>
      <c r="BI145" s="115">
        <f>IF(N145="nulová",J145,0)</f>
        <v>0</v>
      </c>
      <c r="BJ145" s="14" t="s">
        <v>115</v>
      </c>
      <c r="BK145" s="115">
        <f>ROUND(I145*H145,2)</f>
        <v>0</v>
      </c>
      <c r="BL145" s="14" t="s">
        <v>142</v>
      </c>
      <c r="BM145" s="204" t="s">
        <v>166</v>
      </c>
    </row>
    <row r="146" s="1" customFormat="1" ht="24" customHeight="1">
      <c r="B146" s="165"/>
      <c r="C146" s="193" t="s">
        <v>167</v>
      </c>
      <c r="D146" s="193" t="s">
        <v>138</v>
      </c>
      <c r="E146" s="194" t="s">
        <v>168</v>
      </c>
      <c r="F146" s="195" t="s">
        <v>169</v>
      </c>
      <c r="G146" s="196" t="s">
        <v>148</v>
      </c>
      <c r="H146" s="197">
        <v>18.25</v>
      </c>
      <c r="I146" s="198"/>
      <c r="J146" s="199">
        <f>ROUND(I146*H146,2)</f>
        <v>0</v>
      </c>
      <c r="K146" s="195" t="s">
        <v>1</v>
      </c>
      <c r="L146" s="35"/>
      <c r="M146" s="200" t="s">
        <v>1</v>
      </c>
      <c r="N146" s="201" t="s">
        <v>43</v>
      </c>
      <c r="O146" s="71"/>
      <c r="P146" s="202">
        <f>O146*H146</f>
        <v>0</v>
      </c>
      <c r="Q146" s="202">
        <v>0</v>
      </c>
      <c r="R146" s="202">
        <f>Q146*H146</f>
        <v>0</v>
      </c>
      <c r="S146" s="202">
        <v>0</v>
      </c>
      <c r="T146" s="203">
        <f>S146*H146</f>
        <v>0</v>
      </c>
      <c r="AR146" s="204" t="s">
        <v>142</v>
      </c>
      <c r="AT146" s="204" t="s">
        <v>138</v>
      </c>
      <c r="AU146" s="204" t="s">
        <v>115</v>
      </c>
      <c r="AY146" s="14" t="s">
        <v>136</v>
      </c>
      <c r="BE146" s="115">
        <f>IF(N146="základná",J146,0)</f>
        <v>0</v>
      </c>
      <c r="BF146" s="115">
        <f>IF(N146="znížená",J146,0)</f>
        <v>0</v>
      </c>
      <c r="BG146" s="115">
        <f>IF(N146="zákl. prenesená",J146,0)</f>
        <v>0</v>
      </c>
      <c r="BH146" s="115">
        <f>IF(N146="zníž. prenesená",J146,0)</f>
        <v>0</v>
      </c>
      <c r="BI146" s="115">
        <f>IF(N146="nulová",J146,0)</f>
        <v>0</v>
      </c>
      <c r="BJ146" s="14" t="s">
        <v>115</v>
      </c>
      <c r="BK146" s="115">
        <f>ROUND(I146*H146,2)</f>
        <v>0</v>
      </c>
      <c r="BL146" s="14" t="s">
        <v>142</v>
      </c>
      <c r="BM146" s="204" t="s">
        <v>170</v>
      </c>
    </row>
    <row r="147" s="1" customFormat="1" ht="16.5" customHeight="1">
      <c r="B147" s="165"/>
      <c r="C147" s="193" t="s">
        <v>156</v>
      </c>
      <c r="D147" s="193" t="s">
        <v>138</v>
      </c>
      <c r="E147" s="194" t="s">
        <v>171</v>
      </c>
      <c r="F147" s="195" t="s">
        <v>172</v>
      </c>
      <c r="G147" s="196" t="s">
        <v>148</v>
      </c>
      <c r="H147" s="197">
        <v>1.5</v>
      </c>
      <c r="I147" s="198"/>
      <c r="J147" s="199">
        <f>ROUND(I147*H147,2)</f>
        <v>0</v>
      </c>
      <c r="K147" s="195" t="s">
        <v>1</v>
      </c>
      <c r="L147" s="35"/>
      <c r="M147" s="200" t="s">
        <v>1</v>
      </c>
      <c r="N147" s="201" t="s">
        <v>43</v>
      </c>
      <c r="O147" s="71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AR147" s="204" t="s">
        <v>142</v>
      </c>
      <c r="AT147" s="204" t="s">
        <v>138</v>
      </c>
      <c r="AU147" s="204" t="s">
        <v>115</v>
      </c>
      <c r="AY147" s="14" t="s">
        <v>136</v>
      </c>
      <c r="BE147" s="115">
        <f>IF(N147="základná",J147,0)</f>
        <v>0</v>
      </c>
      <c r="BF147" s="115">
        <f>IF(N147="znížená",J147,0)</f>
        <v>0</v>
      </c>
      <c r="BG147" s="115">
        <f>IF(N147="zákl. prenesená",J147,0)</f>
        <v>0</v>
      </c>
      <c r="BH147" s="115">
        <f>IF(N147="zníž. prenesená",J147,0)</f>
        <v>0</v>
      </c>
      <c r="BI147" s="115">
        <f>IF(N147="nulová",J147,0)</f>
        <v>0</v>
      </c>
      <c r="BJ147" s="14" t="s">
        <v>115</v>
      </c>
      <c r="BK147" s="115">
        <f>ROUND(I147*H147,2)</f>
        <v>0</v>
      </c>
      <c r="BL147" s="14" t="s">
        <v>142</v>
      </c>
      <c r="BM147" s="204" t="s">
        <v>7</v>
      </c>
    </row>
    <row r="148" s="1" customFormat="1" ht="16.5" customHeight="1">
      <c r="B148" s="165"/>
      <c r="C148" s="193" t="s">
        <v>173</v>
      </c>
      <c r="D148" s="193" t="s">
        <v>138</v>
      </c>
      <c r="E148" s="194" t="s">
        <v>174</v>
      </c>
      <c r="F148" s="195" t="s">
        <v>175</v>
      </c>
      <c r="G148" s="196" t="s">
        <v>148</v>
      </c>
      <c r="H148" s="197">
        <v>18.25</v>
      </c>
      <c r="I148" s="198"/>
      <c r="J148" s="199">
        <f>ROUND(I148*H148,2)</f>
        <v>0</v>
      </c>
      <c r="K148" s="195" t="s">
        <v>1</v>
      </c>
      <c r="L148" s="35"/>
      <c r="M148" s="200" t="s">
        <v>1</v>
      </c>
      <c r="N148" s="201" t="s">
        <v>43</v>
      </c>
      <c r="O148" s="71"/>
      <c r="P148" s="202">
        <f>O148*H148</f>
        <v>0</v>
      </c>
      <c r="Q148" s="202">
        <v>0</v>
      </c>
      <c r="R148" s="202">
        <f>Q148*H148</f>
        <v>0</v>
      </c>
      <c r="S148" s="202">
        <v>0</v>
      </c>
      <c r="T148" s="203">
        <f>S148*H148</f>
        <v>0</v>
      </c>
      <c r="AR148" s="204" t="s">
        <v>142</v>
      </c>
      <c r="AT148" s="204" t="s">
        <v>138</v>
      </c>
      <c r="AU148" s="204" t="s">
        <v>115</v>
      </c>
      <c r="AY148" s="14" t="s">
        <v>136</v>
      </c>
      <c r="BE148" s="115">
        <f>IF(N148="základná",J148,0)</f>
        <v>0</v>
      </c>
      <c r="BF148" s="115">
        <f>IF(N148="znížená",J148,0)</f>
        <v>0</v>
      </c>
      <c r="BG148" s="115">
        <f>IF(N148="zákl. prenesená",J148,0)</f>
        <v>0</v>
      </c>
      <c r="BH148" s="115">
        <f>IF(N148="zníž. prenesená",J148,0)</f>
        <v>0</v>
      </c>
      <c r="BI148" s="115">
        <f>IF(N148="nulová",J148,0)</f>
        <v>0</v>
      </c>
      <c r="BJ148" s="14" t="s">
        <v>115</v>
      </c>
      <c r="BK148" s="115">
        <f>ROUND(I148*H148,2)</f>
        <v>0</v>
      </c>
      <c r="BL148" s="14" t="s">
        <v>142</v>
      </c>
      <c r="BM148" s="204" t="s">
        <v>176</v>
      </c>
    </row>
    <row r="149" s="1" customFormat="1" ht="24" customHeight="1">
      <c r="B149" s="165"/>
      <c r="C149" s="193" t="s">
        <v>159</v>
      </c>
      <c r="D149" s="193" t="s">
        <v>138</v>
      </c>
      <c r="E149" s="194" t="s">
        <v>177</v>
      </c>
      <c r="F149" s="195" t="s">
        <v>178</v>
      </c>
      <c r="G149" s="196" t="s">
        <v>179</v>
      </c>
      <c r="H149" s="197">
        <v>24.399999999999999</v>
      </c>
      <c r="I149" s="198"/>
      <c r="J149" s="199">
        <f>ROUND(I149*H149,2)</f>
        <v>0</v>
      </c>
      <c r="K149" s="195" t="s">
        <v>1</v>
      </c>
      <c r="L149" s="35"/>
      <c r="M149" s="200" t="s">
        <v>1</v>
      </c>
      <c r="N149" s="201" t="s">
        <v>43</v>
      </c>
      <c r="O149" s="71"/>
      <c r="P149" s="202">
        <f>O149*H149</f>
        <v>0</v>
      </c>
      <c r="Q149" s="202">
        <v>0</v>
      </c>
      <c r="R149" s="202">
        <f>Q149*H149</f>
        <v>0</v>
      </c>
      <c r="S149" s="202">
        <v>0</v>
      </c>
      <c r="T149" s="203">
        <f>S149*H149</f>
        <v>0</v>
      </c>
      <c r="AR149" s="204" t="s">
        <v>142</v>
      </c>
      <c r="AT149" s="204" t="s">
        <v>138</v>
      </c>
      <c r="AU149" s="204" t="s">
        <v>115</v>
      </c>
      <c r="AY149" s="14" t="s">
        <v>136</v>
      </c>
      <c r="BE149" s="115">
        <f>IF(N149="základná",J149,0)</f>
        <v>0</v>
      </c>
      <c r="BF149" s="115">
        <f>IF(N149="znížená",J149,0)</f>
        <v>0</v>
      </c>
      <c r="BG149" s="115">
        <f>IF(N149="zákl. prenesená",J149,0)</f>
        <v>0</v>
      </c>
      <c r="BH149" s="115">
        <f>IF(N149="zníž. prenesená",J149,0)</f>
        <v>0</v>
      </c>
      <c r="BI149" s="115">
        <f>IF(N149="nulová",J149,0)</f>
        <v>0</v>
      </c>
      <c r="BJ149" s="14" t="s">
        <v>115</v>
      </c>
      <c r="BK149" s="115">
        <f>ROUND(I149*H149,2)</f>
        <v>0</v>
      </c>
      <c r="BL149" s="14" t="s">
        <v>142</v>
      </c>
      <c r="BM149" s="204" t="s">
        <v>180</v>
      </c>
    </row>
    <row r="150" s="1" customFormat="1" ht="16.5" customHeight="1">
      <c r="B150" s="165"/>
      <c r="C150" s="193" t="s">
        <v>181</v>
      </c>
      <c r="D150" s="193" t="s">
        <v>138</v>
      </c>
      <c r="E150" s="194" t="s">
        <v>182</v>
      </c>
      <c r="F150" s="195" t="s">
        <v>183</v>
      </c>
      <c r="G150" s="196" t="s">
        <v>141</v>
      </c>
      <c r="H150" s="197">
        <v>15</v>
      </c>
      <c r="I150" s="198"/>
      <c r="J150" s="199">
        <f>ROUND(I150*H150,2)</f>
        <v>0</v>
      </c>
      <c r="K150" s="195" t="s">
        <v>1</v>
      </c>
      <c r="L150" s="35"/>
      <c r="M150" s="200" t="s">
        <v>1</v>
      </c>
      <c r="N150" s="201" t="s">
        <v>43</v>
      </c>
      <c r="O150" s="71"/>
      <c r="P150" s="202">
        <f>O150*H150</f>
        <v>0</v>
      </c>
      <c r="Q150" s="202">
        <v>0</v>
      </c>
      <c r="R150" s="202">
        <f>Q150*H150</f>
        <v>0</v>
      </c>
      <c r="S150" s="202">
        <v>0</v>
      </c>
      <c r="T150" s="203">
        <f>S150*H150</f>
        <v>0</v>
      </c>
      <c r="AR150" s="204" t="s">
        <v>142</v>
      </c>
      <c r="AT150" s="204" t="s">
        <v>138</v>
      </c>
      <c r="AU150" s="204" t="s">
        <v>115</v>
      </c>
      <c r="AY150" s="14" t="s">
        <v>136</v>
      </c>
      <c r="BE150" s="115">
        <f>IF(N150="základná",J150,0)</f>
        <v>0</v>
      </c>
      <c r="BF150" s="115">
        <f>IF(N150="znížená",J150,0)</f>
        <v>0</v>
      </c>
      <c r="BG150" s="115">
        <f>IF(N150="zákl. prenesená",J150,0)</f>
        <v>0</v>
      </c>
      <c r="BH150" s="115">
        <f>IF(N150="zníž. prenesená",J150,0)</f>
        <v>0</v>
      </c>
      <c r="BI150" s="115">
        <f>IF(N150="nulová",J150,0)</f>
        <v>0</v>
      </c>
      <c r="BJ150" s="14" t="s">
        <v>115</v>
      </c>
      <c r="BK150" s="115">
        <f>ROUND(I150*H150,2)</f>
        <v>0</v>
      </c>
      <c r="BL150" s="14" t="s">
        <v>142</v>
      </c>
      <c r="BM150" s="204" t="s">
        <v>184</v>
      </c>
    </row>
    <row r="151" s="1" customFormat="1" ht="16.5" customHeight="1">
      <c r="B151" s="165"/>
      <c r="C151" s="205" t="s">
        <v>163</v>
      </c>
      <c r="D151" s="205" t="s">
        <v>185</v>
      </c>
      <c r="E151" s="206" t="s">
        <v>186</v>
      </c>
      <c r="F151" s="207" t="s">
        <v>187</v>
      </c>
      <c r="G151" s="208" t="s">
        <v>188</v>
      </c>
      <c r="H151" s="209">
        <v>0.45000000000000001</v>
      </c>
      <c r="I151" s="210"/>
      <c r="J151" s="211">
        <f>ROUND(I151*H151,2)</f>
        <v>0</v>
      </c>
      <c r="K151" s="207" t="s">
        <v>1</v>
      </c>
      <c r="L151" s="212"/>
      <c r="M151" s="213" t="s">
        <v>1</v>
      </c>
      <c r="N151" s="214" t="s">
        <v>43</v>
      </c>
      <c r="O151" s="71"/>
      <c r="P151" s="202">
        <f>O151*H151</f>
        <v>0</v>
      </c>
      <c r="Q151" s="202">
        <v>0</v>
      </c>
      <c r="R151" s="202">
        <f>Q151*H151</f>
        <v>0</v>
      </c>
      <c r="S151" s="202">
        <v>0</v>
      </c>
      <c r="T151" s="203">
        <f>S151*H151</f>
        <v>0</v>
      </c>
      <c r="AR151" s="204" t="s">
        <v>152</v>
      </c>
      <c r="AT151" s="204" t="s">
        <v>185</v>
      </c>
      <c r="AU151" s="204" t="s">
        <v>115</v>
      </c>
      <c r="AY151" s="14" t="s">
        <v>136</v>
      </c>
      <c r="BE151" s="115">
        <f>IF(N151="základná",J151,0)</f>
        <v>0</v>
      </c>
      <c r="BF151" s="115">
        <f>IF(N151="znížená",J151,0)</f>
        <v>0</v>
      </c>
      <c r="BG151" s="115">
        <f>IF(N151="zákl. prenesená",J151,0)</f>
        <v>0</v>
      </c>
      <c r="BH151" s="115">
        <f>IF(N151="zníž. prenesená",J151,0)</f>
        <v>0</v>
      </c>
      <c r="BI151" s="115">
        <f>IF(N151="nulová",J151,0)</f>
        <v>0</v>
      </c>
      <c r="BJ151" s="14" t="s">
        <v>115</v>
      </c>
      <c r="BK151" s="115">
        <f>ROUND(I151*H151,2)</f>
        <v>0</v>
      </c>
      <c r="BL151" s="14" t="s">
        <v>142</v>
      </c>
      <c r="BM151" s="204" t="s">
        <v>189</v>
      </c>
    </row>
    <row r="152" s="1" customFormat="1" ht="16.5" customHeight="1">
      <c r="B152" s="165"/>
      <c r="C152" s="193" t="s">
        <v>190</v>
      </c>
      <c r="D152" s="193" t="s">
        <v>138</v>
      </c>
      <c r="E152" s="194" t="s">
        <v>191</v>
      </c>
      <c r="F152" s="195" t="s">
        <v>192</v>
      </c>
      <c r="G152" s="196" t="s">
        <v>141</v>
      </c>
      <c r="H152" s="197">
        <v>780</v>
      </c>
      <c r="I152" s="198"/>
      <c r="J152" s="199">
        <f>ROUND(I152*H152,2)</f>
        <v>0</v>
      </c>
      <c r="K152" s="195" t="s">
        <v>1</v>
      </c>
      <c r="L152" s="35"/>
      <c r="M152" s="200" t="s">
        <v>1</v>
      </c>
      <c r="N152" s="201" t="s">
        <v>43</v>
      </c>
      <c r="O152" s="71"/>
      <c r="P152" s="202">
        <f>O152*H152</f>
        <v>0</v>
      </c>
      <c r="Q152" s="202">
        <v>0</v>
      </c>
      <c r="R152" s="202">
        <f>Q152*H152</f>
        <v>0</v>
      </c>
      <c r="S152" s="202">
        <v>0</v>
      </c>
      <c r="T152" s="203">
        <f>S152*H152</f>
        <v>0</v>
      </c>
      <c r="AR152" s="204" t="s">
        <v>142</v>
      </c>
      <c r="AT152" s="204" t="s">
        <v>138</v>
      </c>
      <c r="AU152" s="204" t="s">
        <v>115</v>
      </c>
      <c r="AY152" s="14" t="s">
        <v>136</v>
      </c>
      <c r="BE152" s="115">
        <f>IF(N152="základná",J152,0)</f>
        <v>0</v>
      </c>
      <c r="BF152" s="115">
        <f>IF(N152="znížená",J152,0)</f>
        <v>0</v>
      </c>
      <c r="BG152" s="115">
        <f>IF(N152="zákl. prenesená",J152,0)</f>
        <v>0</v>
      </c>
      <c r="BH152" s="115">
        <f>IF(N152="zníž. prenesená",J152,0)</f>
        <v>0</v>
      </c>
      <c r="BI152" s="115">
        <f>IF(N152="nulová",J152,0)</f>
        <v>0</v>
      </c>
      <c r="BJ152" s="14" t="s">
        <v>115</v>
      </c>
      <c r="BK152" s="115">
        <f>ROUND(I152*H152,2)</f>
        <v>0</v>
      </c>
      <c r="BL152" s="14" t="s">
        <v>142</v>
      </c>
      <c r="BM152" s="204" t="s">
        <v>193</v>
      </c>
    </row>
    <row r="153" s="1" customFormat="1" ht="24" customHeight="1">
      <c r="B153" s="165"/>
      <c r="C153" s="193" t="s">
        <v>166</v>
      </c>
      <c r="D153" s="193" t="s">
        <v>138</v>
      </c>
      <c r="E153" s="194" t="s">
        <v>194</v>
      </c>
      <c r="F153" s="195" t="s">
        <v>195</v>
      </c>
      <c r="G153" s="196" t="s">
        <v>141</v>
      </c>
      <c r="H153" s="197">
        <v>15</v>
      </c>
      <c r="I153" s="198"/>
      <c r="J153" s="199">
        <f>ROUND(I153*H153,2)</f>
        <v>0</v>
      </c>
      <c r="K153" s="195" t="s">
        <v>1</v>
      </c>
      <c r="L153" s="35"/>
      <c r="M153" s="200" t="s">
        <v>1</v>
      </c>
      <c r="N153" s="201" t="s">
        <v>43</v>
      </c>
      <c r="O153" s="71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AR153" s="204" t="s">
        <v>142</v>
      </c>
      <c r="AT153" s="204" t="s">
        <v>138</v>
      </c>
      <c r="AU153" s="204" t="s">
        <v>115</v>
      </c>
      <c r="AY153" s="14" t="s">
        <v>136</v>
      </c>
      <c r="BE153" s="115">
        <f>IF(N153="základná",J153,0)</f>
        <v>0</v>
      </c>
      <c r="BF153" s="115">
        <f>IF(N153="znížená",J153,0)</f>
        <v>0</v>
      </c>
      <c r="BG153" s="115">
        <f>IF(N153="zákl. prenesená",J153,0)</f>
        <v>0</v>
      </c>
      <c r="BH153" s="115">
        <f>IF(N153="zníž. prenesená",J153,0)</f>
        <v>0</v>
      </c>
      <c r="BI153" s="115">
        <f>IF(N153="nulová",J153,0)</f>
        <v>0</v>
      </c>
      <c r="BJ153" s="14" t="s">
        <v>115</v>
      </c>
      <c r="BK153" s="115">
        <f>ROUND(I153*H153,2)</f>
        <v>0</v>
      </c>
      <c r="BL153" s="14" t="s">
        <v>142</v>
      </c>
      <c r="BM153" s="204" t="s">
        <v>196</v>
      </c>
    </row>
    <row r="154" s="11" customFormat="1" ht="22.8" customHeight="1">
      <c r="B154" s="180"/>
      <c r="D154" s="181" t="s">
        <v>76</v>
      </c>
      <c r="E154" s="191" t="s">
        <v>115</v>
      </c>
      <c r="F154" s="191" t="s">
        <v>197</v>
      </c>
      <c r="I154" s="183"/>
      <c r="J154" s="192">
        <f>BK154</f>
        <v>0</v>
      </c>
      <c r="L154" s="180"/>
      <c r="M154" s="185"/>
      <c r="N154" s="186"/>
      <c r="O154" s="186"/>
      <c r="P154" s="187">
        <f>P155</f>
        <v>0</v>
      </c>
      <c r="Q154" s="186"/>
      <c r="R154" s="187">
        <f>R155</f>
        <v>0</v>
      </c>
      <c r="S154" s="186"/>
      <c r="T154" s="188">
        <f>T155</f>
        <v>0</v>
      </c>
      <c r="AR154" s="181" t="s">
        <v>84</v>
      </c>
      <c r="AT154" s="189" t="s">
        <v>76</v>
      </c>
      <c r="AU154" s="189" t="s">
        <v>84</v>
      </c>
      <c r="AY154" s="181" t="s">
        <v>136</v>
      </c>
      <c r="BK154" s="190">
        <f>BK155</f>
        <v>0</v>
      </c>
    </row>
    <row r="155" s="1" customFormat="1" ht="16.5" customHeight="1">
      <c r="B155" s="165"/>
      <c r="C155" s="193" t="s">
        <v>198</v>
      </c>
      <c r="D155" s="193" t="s">
        <v>138</v>
      </c>
      <c r="E155" s="194" t="s">
        <v>199</v>
      </c>
      <c r="F155" s="195" t="s">
        <v>200</v>
      </c>
      <c r="G155" s="196" t="s">
        <v>141</v>
      </c>
      <c r="H155" s="197">
        <v>780</v>
      </c>
      <c r="I155" s="198"/>
      <c r="J155" s="199">
        <f>ROUND(I155*H155,2)</f>
        <v>0</v>
      </c>
      <c r="K155" s="195" t="s">
        <v>1</v>
      </c>
      <c r="L155" s="35"/>
      <c r="M155" s="200" t="s">
        <v>1</v>
      </c>
      <c r="N155" s="201" t="s">
        <v>43</v>
      </c>
      <c r="O155" s="71"/>
      <c r="P155" s="202">
        <f>O155*H155</f>
        <v>0</v>
      </c>
      <c r="Q155" s="202">
        <v>0</v>
      </c>
      <c r="R155" s="202">
        <f>Q155*H155</f>
        <v>0</v>
      </c>
      <c r="S155" s="202">
        <v>0</v>
      </c>
      <c r="T155" s="203">
        <f>S155*H155</f>
        <v>0</v>
      </c>
      <c r="AR155" s="204" t="s">
        <v>142</v>
      </c>
      <c r="AT155" s="204" t="s">
        <v>138</v>
      </c>
      <c r="AU155" s="204" t="s">
        <v>115</v>
      </c>
      <c r="AY155" s="14" t="s">
        <v>136</v>
      </c>
      <c r="BE155" s="115">
        <f>IF(N155="základná",J155,0)</f>
        <v>0</v>
      </c>
      <c r="BF155" s="115">
        <f>IF(N155="znížená",J155,0)</f>
        <v>0</v>
      </c>
      <c r="BG155" s="115">
        <f>IF(N155="zákl. prenesená",J155,0)</f>
        <v>0</v>
      </c>
      <c r="BH155" s="115">
        <f>IF(N155="zníž. prenesená",J155,0)</f>
        <v>0</v>
      </c>
      <c r="BI155" s="115">
        <f>IF(N155="nulová",J155,0)</f>
        <v>0</v>
      </c>
      <c r="BJ155" s="14" t="s">
        <v>115</v>
      </c>
      <c r="BK155" s="115">
        <f>ROUND(I155*H155,2)</f>
        <v>0</v>
      </c>
      <c r="BL155" s="14" t="s">
        <v>142</v>
      </c>
      <c r="BM155" s="204" t="s">
        <v>201</v>
      </c>
    </row>
    <row r="156" s="11" customFormat="1" ht="22.8" customHeight="1">
      <c r="B156" s="180"/>
      <c r="D156" s="181" t="s">
        <v>76</v>
      </c>
      <c r="E156" s="191" t="s">
        <v>153</v>
      </c>
      <c r="F156" s="191" t="s">
        <v>202</v>
      </c>
      <c r="I156" s="183"/>
      <c r="J156" s="192">
        <f>BK156</f>
        <v>0</v>
      </c>
      <c r="L156" s="180"/>
      <c r="M156" s="185"/>
      <c r="N156" s="186"/>
      <c r="O156" s="186"/>
      <c r="P156" s="187">
        <f>SUM(P157:P165)</f>
        <v>0</v>
      </c>
      <c r="Q156" s="186"/>
      <c r="R156" s="187">
        <f>SUM(R157:R165)</f>
        <v>0.72675000000000001</v>
      </c>
      <c r="S156" s="186"/>
      <c r="T156" s="188">
        <f>SUM(T157:T165)</f>
        <v>0</v>
      </c>
      <c r="AR156" s="181" t="s">
        <v>84</v>
      </c>
      <c r="AT156" s="189" t="s">
        <v>76</v>
      </c>
      <c r="AU156" s="189" t="s">
        <v>84</v>
      </c>
      <c r="AY156" s="181" t="s">
        <v>136</v>
      </c>
      <c r="BK156" s="190">
        <f>SUM(BK157:BK165)</f>
        <v>0</v>
      </c>
    </row>
    <row r="157" s="1" customFormat="1" ht="24" customHeight="1">
      <c r="B157" s="165"/>
      <c r="C157" s="193" t="s">
        <v>170</v>
      </c>
      <c r="D157" s="193" t="s">
        <v>138</v>
      </c>
      <c r="E157" s="194" t="s">
        <v>203</v>
      </c>
      <c r="F157" s="195" t="s">
        <v>204</v>
      </c>
      <c r="G157" s="196" t="s">
        <v>141</v>
      </c>
      <c r="H157" s="197">
        <v>780</v>
      </c>
      <c r="I157" s="198"/>
      <c r="J157" s="199">
        <f>ROUND(I157*H157,2)</f>
        <v>0</v>
      </c>
      <c r="K157" s="195" t="s">
        <v>1</v>
      </c>
      <c r="L157" s="35"/>
      <c r="M157" s="200" t="s">
        <v>1</v>
      </c>
      <c r="N157" s="201" t="s">
        <v>43</v>
      </c>
      <c r="O157" s="71"/>
      <c r="P157" s="202">
        <f>O157*H157</f>
        <v>0</v>
      </c>
      <c r="Q157" s="202">
        <v>0</v>
      </c>
      <c r="R157" s="202">
        <f>Q157*H157</f>
        <v>0</v>
      </c>
      <c r="S157" s="202">
        <v>0</v>
      </c>
      <c r="T157" s="203">
        <f>S157*H157</f>
        <v>0</v>
      </c>
      <c r="AR157" s="204" t="s">
        <v>142</v>
      </c>
      <c r="AT157" s="204" t="s">
        <v>138</v>
      </c>
      <c r="AU157" s="204" t="s">
        <v>115</v>
      </c>
      <c r="AY157" s="14" t="s">
        <v>136</v>
      </c>
      <c r="BE157" s="115">
        <f>IF(N157="základná",J157,0)</f>
        <v>0</v>
      </c>
      <c r="BF157" s="115">
        <f>IF(N157="znížená",J157,0)</f>
        <v>0</v>
      </c>
      <c r="BG157" s="115">
        <f>IF(N157="zákl. prenesená",J157,0)</f>
        <v>0</v>
      </c>
      <c r="BH157" s="115">
        <f>IF(N157="zníž. prenesená",J157,0)</f>
        <v>0</v>
      </c>
      <c r="BI157" s="115">
        <f>IF(N157="nulová",J157,0)</f>
        <v>0</v>
      </c>
      <c r="BJ157" s="14" t="s">
        <v>115</v>
      </c>
      <c r="BK157" s="115">
        <f>ROUND(I157*H157,2)</f>
        <v>0</v>
      </c>
      <c r="BL157" s="14" t="s">
        <v>142</v>
      </c>
      <c r="BM157" s="204" t="s">
        <v>205</v>
      </c>
    </row>
    <row r="158" s="1" customFormat="1" ht="24" customHeight="1">
      <c r="B158" s="165"/>
      <c r="C158" s="193" t="s">
        <v>206</v>
      </c>
      <c r="D158" s="193" t="s">
        <v>138</v>
      </c>
      <c r="E158" s="194" t="s">
        <v>207</v>
      </c>
      <c r="F158" s="195" t="s">
        <v>208</v>
      </c>
      <c r="G158" s="196" t="s">
        <v>141</v>
      </c>
      <c r="H158" s="197">
        <v>25</v>
      </c>
      <c r="I158" s="198"/>
      <c r="J158" s="199">
        <f>ROUND(I158*H158,2)</f>
        <v>0</v>
      </c>
      <c r="K158" s="195" t="s">
        <v>1</v>
      </c>
      <c r="L158" s="35"/>
      <c r="M158" s="200" t="s">
        <v>1</v>
      </c>
      <c r="N158" s="201" t="s">
        <v>43</v>
      </c>
      <c r="O158" s="71"/>
      <c r="P158" s="202">
        <f>O158*H158</f>
        <v>0</v>
      </c>
      <c r="Q158" s="202">
        <v>0</v>
      </c>
      <c r="R158" s="202">
        <f>Q158*H158</f>
        <v>0</v>
      </c>
      <c r="S158" s="202">
        <v>0</v>
      </c>
      <c r="T158" s="203">
        <f>S158*H158</f>
        <v>0</v>
      </c>
      <c r="AR158" s="204" t="s">
        <v>142</v>
      </c>
      <c r="AT158" s="204" t="s">
        <v>138</v>
      </c>
      <c r="AU158" s="204" t="s">
        <v>115</v>
      </c>
      <c r="AY158" s="14" t="s">
        <v>136</v>
      </c>
      <c r="BE158" s="115">
        <f>IF(N158="základná",J158,0)</f>
        <v>0</v>
      </c>
      <c r="BF158" s="115">
        <f>IF(N158="znížená",J158,0)</f>
        <v>0</v>
      </c>
      <c r="BG158" s="115">
        <f>IF(N158="zákl. prenesená",J158,0)</f>
        <v>0</v>
      </c>
      <c r="BH158" s="115">
        <f>IF(N158="zníž. prenesená",J158,0)</f>
        <v>0</v>
      </c>
      <c r="BI158" s="115">
        <f>IF(N158="nulová",J158,0)</f>
        <v>0</v>
      </c>
      <c r="BJ158" s="14" t="s">
        <v>115</v>
      </c>
      <c r="BK158" s="115">
        <f>ROUND(I158*H158,2)</f>
        <v>0</v>
      </c>
      <c r="BL158" s="14" t="s">
        <v>142</v>
      </c>
      <c r="BM158" s="204" t="s">
        <v>209</v>
      </c>
    </row>
    <row r="159" s="1" customFormat="1" ht="24" customHeight="1">
      <c r="B159" s="165"/>
      <c r="C159" s="193" t="s">
        <v>7</v>
      </c>
      <c r="D159" s="193" t="s">
        <v>138</v>
      </c>
      <c r="E159" s="194" t="s">
        <v>210</v>
      </c>
      <c r="F159" s="195" t="s">
        <v>211</v>
      </c>
      <c r="G159" s="196" t="s">
        <v>141</v>
      </c>
      <c r="H159" s="197">
        <v>28</v>
      </c>
      <c r="I159" s="198"/>
      <c r="J159" s="199">
        <f>ROUND(I159*H159,2)</f>
        <v>0</v>
      </c>
      <c r="K159" s="195" t="s">
        <v>1</v>
      </c>
      <c r="L159" s="35"/>
      <c r="M159" s="200" t="s">
        <v>1</v>
      </c>
      <c r="N159" s="201" t="s">
        <v>43</v>
      </c>
      <c r="O159" s="71"/>
      <c r="P159" s="202">
        <f>O159*H159</f>
        <v>0</v>
      </c>
      <c r="Q159" s="202">
        <v>0</v>
      </c>
      <c r="R159" s="202">
        <f>Q159*H159</f>
        <v>0</v>
      </c>
      <c r="S159" s="202">
        <v>0</v>
      </c>
      <c r="T159" s="203">
        <f>S159*H159</f>
        <v>0</v>
      </c>
      <c r="AR159" s="204" t="s">
        <v>142</v>
      </c>
      <c r="AT159" s="204" t="s">
        <v>138</v>
      </c>
      <c r="AU159" s="204" t="s">
        <v>115</v>
      </c>
      <c r="AY159" s="14" t="s">
        <v>136</v>
      </c>
      <c r="BE159" s="115">
        <f>IF(N159="základná",J159,0)</f>
        <v>0</v>
      </c>
      <c r="BF159" s="115">
        <f>IF(N159="znížená",J159,0)</f>
        <v>0</v>
      </c>
      <c r="BG159" s="115">
        <f>IF(N159="zákl. prenesená",J159,0)</f>
        <v>0</v>
      </c>
      <c r="BH159" s="115">
        <f>IF(N159="zníž. prenesená",J159,0)</f>
        <v>0</v>
      </c>
      <c r="BI159" s="115">
        <f>IF(N159="nulová",J159,0)</f>
        <v>0</v>
      </c>
      <c r="BJ159" s="14" t="s">
        <v>115</v>
      </c>
      <c r="BK159" s="115">
        <f>ROUND(I159*H159,2)</f>
        <v>0</v>
      </c>
      <c r="BL159" s="14" t="s">
        <v>142</v>
      </c>
      <c r="BM159" s="204" t="s">
        <v>212</v>
      </c>
    </row>
    <row r="160" s="1" customFormat="1" ht="24" customHeight="1">
      <c r="B160" s="165"/>
      <c r="C160" s="193" t="s">
        <v>213</v>
      </c>
      <c r="D160" s="193" t="s">
        <v>138</v>
      </c>
      <c r="E160" s="194" t="s">
        <v>214</v>
      </c>
      <c r="F160" s="195" t="s">
        <v>215</v>
      </c>
      <c r="G160" s="196" t="s">
        <v>141</v>
      </c>
      <c r="H160" s="197">
        <v>10</v>
      </c>
      <c r="I160" s="198"/>
      <c r="J160" s="199">
        <f>ROUND(I160*H160,2)</f>
        <v>0</v>
      </c>
      <c r="K160" s="195" t="s">
        <v>1</v>
      </c>
      <c r="L160" s="35"/>
      <c r="M160" s="200" t="s">
        <v>1</v>
      </c>
      <c r="N160" s="201" t="s">
        <v>43</v>
      </c>
      <c r="O160" s="71"/>
      <c r="P160" s="202">
        <f>O160*H160</f>
        <v>0</v>
      </c>
      <c r="Q160" s="202">
        <v>0</v>
      </c>
      <c r="R160" s="202">
        <f>Q160*H160</f>
        <v>0</v>
      </c>
      <c r="S160" s="202">
        <v>0</v>
      </c>
      <c r="T160" s="203">
        <f>S160*H160</f>
        <v>0</v>
      </c>
      <c r="AR160" s="204" t="s">
        <v>142</v>
      </c>
      <c r="AT160" s="204" t="s">
        <v>138</v>
      </c>
      <c r="AU160" s="204" t="s">
        <v>115</v>
      </c>
      <c r="AY160" s="14" t="s">
        <v>136</v>
      </c>
      <c r="BE160" s="115">
        <f>IF(N160="základná",J160,0)</f>
        <v>0</v>
      </c>
      <c r="BF160" s="115">
        <f>IF(N160="znížená",J160,0)</f>
        <v>0</v>
      </c>
      <c r="BG160" s="115">
        <f>IF(N160="zákl. prenesená",J160,0)</f>
        <v>0</v>
      </c>
      <c r="BH160" s="115">
        <f>IF(N160="zníž. prenesená",J160,0)</f>
        <v>0</v>
      </c>
      <c r="BI160" s="115">
        <f>IF(N160="nulová",J160,0)</f>
        <v>0</v>
      </c>
      <c r="BJ160" s="14" t="s">
        <v>115</v>
      </c>
      <c r="BK160" s="115">
        <f>ROUND(I160*H160,2)</f>
        <v>0</v>
      </c>
      <c r="BL160" s="14" t="s">
        <v>142</v>
      </c>
      <c r="BM160" s="204" t="s">
        <v>216</v>
      </c>
    </row>
    <row r="161" s="1" customFormat="1" ht="24" customHeight="1">
      <c r="B161" s="165"/>
      <c r="C161" s="193" t="s">
        <v>176</v>
      </c>
      <c r="D161" s="193" t="s">
        <v>138</v>
      </c>
      <c r="E161" s="194" t="s">
        <v>217</v>
      </c>
      <c r="F161" s="195" t="s">
        <v>218</v>
      </c>
      <c r="G161" s="196" t="s">
        <v>141</v>
      </c>
      <c r="H161" s="197">
        <v>170</v>
      </c>
      <c r="I161" s="198"/>
      <c r="J161" s="199">
        <f>ROUND(I161*H161,2)</f>
        <v>0</v>
      </c>
      <c r="K161" s="195" t="s">
        <v>1</v>
      </c>
      <c r="L161" s="35"/>
      <c r="M161" s="200" t="s">
        <v>1</v>
      </c>
      <c r="N161" s="201" t="s">
        <v>43</v>
      </c>
      <c r="O161" s="71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AR161" s="204" t="s">
        <v>142</v>
      </c>
      <c r="AT161" s="204" t="s">
        <v>138</v>
      </c>
      <c r="AU161" s="204" t="s">
        <v>115</v>
      </c>
      <c r="AY161" s="14" t="s">
        <v>136</v>
      </c>
      <c r="BE161" s="115">
        <f>IF(N161="základná",J161,0)</f>
        <v>0</v>
      </c>
      <c r="BF161" s="115">
        <f>IF(N161="znížená",J161,0)</f>
        <v>0</v>
      </c>
      <c r="BG161" s="115">
        <f>IF(N161="zákl. prenesená",J161,0)</f>
        <v>0</v>
      </c>
      <c r="BH161" s="115">
        <f>IF(N161="zníž. prenesená",J161,0)</f>
        <v>0</v>
      </c>
      <c r="BI161" s="115">
        <f>IF(N161="nulová",J161,0)</f>
        <v>0</v>
      </c>
      <c r="BJ161" s="14" t="s">
        <v>115</v>
      </c>
      <c r="BK161" s="115">
        <f>ROUND(I161*H161,2)</f>
        <v>0</v>
      </c>
      <c r="BL161" s="14" t="s">
        <v>142</v>
      </c>
      <c r="BM161" s="204" t="s">
        <v>219</v>
      </c>
    </row>
    <row r="162" s="1" customFormat="1" ht="24" customHeight="1">
      <c r="B162" s="165"/>
      <c r="C162" s="193" t="s">
        <v>220</v>
      </c>
      <c r="D162" s="193" t="s">
        <v>138</v>
      </c>
      <c r="E162" s="194" t="s">
        <v>221</v>
      </c>
      <c r="F162" s="195" t="s">
        <v>222</v>
      </c>
      <c r="G162" s="196" t="s">
        <v>148</v>
      </c>
      <c r="H162" s="197">
        <v>60</v>
      </c>
      <c r="I162" s="198"/>
      <c r="J162" s="199">
        <f>ROUND(I162*H162,2)</f>
        <v>0</v>
      </c>
      <c r="K162" s="195" t="s">
        <v>1</v>
      </c>
      <c r="L162" s="35"/>
      <c r="M162" s="200" t="s">
        <v>1</v>
      </c>
      <c r="N162" s="201" t="s">
        <v>43</v>
      </c>
      <c r="O162" s="71"/>
      <c r="P162" s="202">
        <f>O162*H162</f>
        <v>0</v>
      </c>
      <c r="Q162" s="202">
        <v>0</v>
      </c>
      <c r="R162" s="202">
        <f>Q162*H162</f>
        <v>0</v>
      </c>
      <c r="S162" s="202">
        <v>0</v>
      </c>
      <c r="T162" s="203">
        <f>S162*H162</f>
        <v>0</v>
      </c>
      <c r="AR162" s="204" t="s">
        <v>142</v>
      </c>
      <c r="AT162" s="204" t="s">
        <v>138</v>
      </c>
      <c r="AU162" s="204" t="s">
        <v>115</v>
      </c>
      <c r="AY162" s="14" t="s">
        <v>136</v>
      </c>
      <c r="BE162" s="115">
        <f>IF(N162="základná",J162,0)</f>
        <v>0</v>
      </c>
      <c r="BF162" s="115">
        <f>IF(N162="znížená",J162,0)</f>
        <v>0</v>
      </c>
      <c r="BG162" s="115">
        <f>IF(N162="zákl. prenesená",J162,0)</f>
        <v>0</v>
      </c>
      <c r="BH162" s="115">
        <f>IF(N162="zníž. prenesená",J162,0)</f>
        <v>0</v>
      </c>
      <c r="BI162" s="115">
        <f>IF(N162="nulová",J162,0)</f>
        <v>0</v>
      </c>
      <c r="BJ162" s="14" t="s">
        <v>115</v>
      </c>
      <c r="BK162" s="115">
        <f>ROUND(I162*H162,2)</f>
        <v>0</v>
      </c>
      <c r="BL162" s="14" t="s">
        <v>142</v>
      </c>
      <c r="BM162" s="204" t="s">
        <v>223</v>
      </c>
    </row>
    <row r="163" s="1" customFormat="1" ht="24" customHeight="1">
      <c r="B163" s="165"/>
      <c r="C163" s="193" t="s">
        <v>180</v>
      </c>
      <c r="D163" s="193" t="s">
        <v>138</v>
      </c>
      <c r="E163" s="194" t="s">
        <v>224</v>
      </c>
      <c r="F163" s="195" t="s">
        <v>225</v>
      </c>
      <c r="G163" s="196" t="s">
        <v>141</v>
      </c>
      <c r="H163" s="197">
        <v>1425</v>
      </c>
      <c r="I163" s="198"/>
      <c r="J163" s="199">
        <f>ROUND(I163*H163,2)</f>
        <v>0</v>
      </c>
      <c r="K163" s="195" t="s">
        <v>226</v>
      </c>
      <c r="L163" s="35"/>
      <c r="M163" s="200" t="s">
        <v>1</v>
      </c>
      <c r="N163" s="201" t="s">
        <v>43</v>
      </c>
      <c r="O163" s="71"/>
      <c r="P163" s="202">
        <f>O163*H163</f>
        <v>0</v>
      </c>
      <c r="Q163" s="202">
        <v>0.00051000000000000004</v>
      </c>
      <c r="R163" s="202">
        <f>Q163*H163</f>
        <v>0.72675000000000001</v>
      </c>
      <c r="S163" s="202">
        <v>0</v>
      </c>
      <c r="T163" s="203">
        <f>S163*H163</f>
        <v>0</v>
      </c>
      <c r="AR163" s="204" t="s">
        <v>142</v>
      </c>
      <c r="AT163" s="204" t="s">
        <v>138</v>
      </c>
      <c r="AU163" s="204" t="s">
        <v>115</v>
      </c>
      <c r="AY163" s="14" t="s">
        <v>136</v>
      </c>
      <c r="BE163" s="115">
        <f>IF(N163="základná",J163,0)</f>
        <v>0</v>
      </c>
      <c r="BF163" s="115">
        <f>IF(N163="znížená",J163,0)</f>
        <v>0</v>
      </c>
      <c r="BG163" s="115">
        <f>IF(N163="zákl. prenesená",J163,0)</f>
        <v>0</v>
      </c>
      <c r="BH163" s="115">
        <f>IF(N163="zníž. prenesená",J163,0)</f>
        <v>0</v>
      </c>
      <c r="BI163" s="115">
        <f>IF(N163="nulová",J163,0)</f>
        <v>0</v>
      </c>
      <c r="BJ163" s="14" t="s">
        <v>115</v>
      </c>
      <c r="BK163" s="115">
        <f>ROUND(I163*H163,2)</f>
        <v>0</v>
      </c>
      <c r="BL163" s="14" t="s">
        <v>142</v>
      </c>
      <c r="BM163" s="204" t="s">
        <v>227</v>
      </c>
    </row>
    <row r="164" s="1" customFormat="1" ht="24" customHeight="1">
      <c r="B164" s="165"/>
      <c r="C164" s="193" t="s">
        <v>228</v>
      </c>
      <c r="D164" s="193" t="s">
        <v>138</v>
      </c>
      <c r="E164" s="194" t="s">
        <v>229</v>
      </c>
      <c r="F164" s="195" t="s">
        <v>230</v>
      </c>
      <c r="G164" s="196" t="s">
        <v>141</v>
      </c>
      <c r="H164" s="197">
        <v>715</v>
      </c>
      <c r="I164" s="198"/>
      <c r="J164" s="199">
        <f>ROUND(I164*H164,2)</f>
        <v>0</v>
      </c>
      <c r="K164" s="195" t="s">
        <v>1</v>
      </c>
      <c r="L164" s="35"/>
      <c r="M164" s="200" t="s">
        <v>1</v>
      </c>
      <c r="N164" s="201" t="s">
        <v>43</v>
      </c>
      <c r="O164" s="71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AR164" s="204" t="s">
        <v>142</v>
      </c>
      <c r="AT164" s="204" t="s">
        <v>138</v>
      </c>
      <c r="AU164" s="204" t="s">
        <v>115</v>
      </c>
      <c r="AY164" s="14" t="s">
        <v>136</v>
      </c>
      <c r="BE164" s="115">
        <f>IF(N164="základná",J164,0)</f>
        <v>0</v>
      </c>
      <c r="BF164" s="115">
        <f>IF(N164="znížená",J164,0)</f>
        <v>0</v>
      </c>
      <c r="BG164" s="115">
        <f>IF(N164="zákl. prenesená",J164,0)</f>
        <v>0</v>
      </c>
      <c r="BH164" s="115">
        <f>IF(N164="zníž. prenesená",J164,0)</f>
        <v>0</v>
      </c>
      <c r="BI164" s="115">
        <f>IF(N164="nulová",J164,0)</f>
        <v>0</v>
      </c>
      <c r="BJ164" s="14" t="s">
        <v>115</v>
      </c>
      <c r="BK164" s="115">
        <f>ROUND(I164*H164,2)</f>
        <v>0</v>
      </c>
      <c r="BL164" s="14" t="s">
        <v>142</v>
      </c>
      <c r="BM164" s="204" t="s">
        <v>231</v>
      </c>
    </row>
    <row r="165" s="1" customFormat="1" ht="24" customHeight="1">
      <c r="B165" s="165"/>
      <c r="C165" s="193" t="s">
        <v>184</v>
      </c>
      <c r="D165" s="193" t="s">
        <v>138</v>
      </c>
      <c r="E165" s="194" t="s">
        <v>232</v>
      </c>
      <c r="F165" s="195" t="s">
        <v>233</v>
      </c>
      <c r="G165" s="196" t="s">
        <v>141</v>
      </c>
      <c r="H165" s="197">
        <v>710</v>
      </c>
      <c r="I165" s="198"/>
      <c r="J165" s="199">
        <f>ROUND(I165*H165,2)</f>
        <v>0</v>
      </c>
      <c r="K165" s="195" t="s">
        <v>1</v>
      </c>
      <c r="L165" s="35"/>
      <c r="M165" s="200" t="s">
        <v>1</v>
      </c>
      <c r="N165" s="201" t="s">
        <v>43</v>
      </c>
      <c r="O165" s="71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AR165" s="204" t="s">
        <v>142</v>
      </c>
      <c r="AT165" s="204" t="s">
        <v>138</v>
      </c>
      <c r="AU165" s="204" t="s">
        <v>115</v>
      </c>
      <c r="AY165" s="14" t="s">
        <v>136</v>
      </c>
      <c r="BE165" s="115">
        <f>IF(N165="základná",J165,0)</f>
        <v>0</v>
      </c>
      <c r="BF165" s="115">
        <f>IF(N165="znížená",J165,0)</f>
        <v>0</v>
      </c>
      <c r="BG165" s="115">
        <f>IF(N165="zákl. prenesená",J165,0)</f>
        <v>0</v>
      </c>
      <c r="BH165" s="115">
        <f>IF(N165="zníž. prenesená",J165,0)</f>
        <v>0</v>
      </c>
      <c r="BI165" s="115">
        <f>IF(N165="nulová",J165,0)</f>
        <v>0</v>
      </c>
      <c r="BJ165" s="14" t="s">
        <v>115</v>
      </c>
      <c r="BK165" s="115">
        <f>ROUND(I165*H165,2)</f>
        <v>0</v>
      </c>
      <c r="BL165" s="14" t="s">
        <v>142</v>
      </c>
      <c r="BM165" s="204" t="s">
        <v>234</v>
      </c>
    </row>
    <row r="166" s="11" customFormat="1" ht="22.8" customHeight="1">
      <c r="B166" s="180"/>
      <c r="D166" s="181" t="s">
        <v>76</v>
      </c>
      <c r="E166" s="191" t="s">
        <v>167</v>
      </c>
      <c r="F166" s="191" t="s">
        <v>235</v>
      </c>
      <c r="I166" s="183"/>
      <c r="J166" s="192">
        <f>BK166</f>
        <v>0</v>
      </c>
      <c r="L166" s="180"/>
      <c r="M166" s="185"/>
      <c r="N166" s="186"/>
      <c r="O166" s="186"/>
      <c r="P166" s="187">
        <f>SUM(P167:P174)</f>
        <v>0</v>
      </c>
      <c r="Q166" s="186"/>
      <c r="R166" s="187">
        <f>SUM(R167:R174)</f>
        <v>0.016660000000000001</v>
      </c>
      <c r="S166" s="186"/>
      <c r="T166" s="188">
        <f>SUM(T167:T174)</f>
        <v>0</v>
      </c>
      <c r="AR166" s="181" t="s">
        <v>84</v>
      </c>
      <c r="AT166" s="189" t="s">
        <v>76</v>
      </c>
      <c r="AU166" s="189" t="s">
        <v>84</v>
      </c>
      <c r="AY166" s="181" t="s">
        <v>136</v>
      </c>
      <c r="BK166" s="190">
        <f>SUM(BK167:BK174)</f>
        <v>0</v>
      </c>
    </row>
    <row r="167" s="1" customFormat="1" ht="16.5" customHeight="1">
      <c r="B167" s="165"/>
      <c r="C167" s="193" t="s">
        <v>236</v>
      </c>
      <c r="D167" s="193" t="s">
        <v>138</v>
      </c>
      <c r="E167" s="194" t="s">
        <v>237</v>
      </c>
      <c r="F167" s="195" t="s">
        <v>238</v>
      </c>
      <c r="G167" s="196" t="s">
        <v>239</v>
      </c>
      <c r="H167" s="197">
        <v>14</v>
      </c>
      <c r="I167" s="198"/>
      <c r="J167" s="199">
        <f>ROUND(I167*H167,2)</f>
        <v>0</v>
      </c>
      <c r="K167" s="195" t="s">
        <v>1</v>
      </c>
      <c r="L167" s="35"/>
      <c r="M167" s="200" t="s">
        <v>1</v>
      </c>
      <c r="N167" s="201" t="s">
        <v>43</v>
      </c>
      <c r="O167" s="71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AR167" s="204" t="s">
        <v>142</v>
      </c>
      <c r="AT167" s="204" t="s">
        <v>138</v>
      </c>
      <c r="AU167" s="204" t="s">
        <v>115</v>
      </c>
      <c r="AY167" s="14" t="s">
        <v>136</v>
      </c>
      <c r="BE167" s="115">
        <f>IF(N167="základná",J167,0)</f>
        <v>0</v>
      </c>
      <c r="BF167" s="115">
        <f>IF(N167="znížená",J167,0)</f>
        <v>0</v>
      </c>
      <c r="BG167" s="115">
        <f>IF(N167="zákl. prenesená",J167,0)</f>
        <v>0</v>
      </c>
      <c r="BH167" s="115">
        <f>IF(N167="zníž. prenesená",J167,0)</f>
        <v>0</v>
      </c>
      <c r="BI167" s="115">
        <f>IF(N167="nulová",J167,0)</f>
        <v>0</v>
      </c>
      <c r="BJ167" s="14" t="s">
        <v>115</v>
      </c>
      <c r="BK167" s="115">
        <f>ROUND(I167*H167,2)</f>
        <v>0</v>
      </c>
      <c r="BL167" s="14" t="s">
        <v>142</v>
      </c>
      <c r="BM167" s="204" t="s">
        <v>240</v>
      </c>
    </row>
    <row r="168" s="1" customFormat="1" ht="16.5" customHeight="1">
      <c r="B168" s="165"/>
      <c r="C168" s="193" t="s">
        <v>189</v>
      </c>
      <c r="D168" s="193" t="s">
        <v>138</v>
      </c>
      <c r="E168" s="194" t="s">
        <v>241</v>
      </c>
      <c r="F168" s="195" t="s">
        <v>242</v>
      </c>
      <c r="G168" s="196" t="s">
        <v>239</v>
      </c>
      <c r="H168" s="197">
        <v>14</v>
      </c>
      <c r="I168" s="198"/>
      <c r="J168" s="199">
        <f>ROUND(I168*H168,2)</f>
        <v>0</v>
      </c>
      <c r="K168" s="195" t="s">
        <v>1</v>
      </c>
      <c r="L168" s="35"/>
      <c r="M168" s="200" t="s">
        <v>1</v>
      </c>
      <c r="N168" s="201" t="s">
        <v>43</v>
      </c>
      <c r="O168" s="71"/>
      <c r="P168" s="202">
        <f>O168*H168</f>
        <v>0</v>
      </c>
      <c r="Q168" s="202">
        <v>0.0011900000000000001</v>
      </c>
      <c r="R168" s="202">
        <f>Q168*H168</f>
        <v>0.016660000000000001</v>
      </c>
      <c r="S168" s="202">
        <v>0</v>
      </c>
      <c r="T168" s="203">
        <f>S168*H168</f>
        <v>0</v>
      </c>
      <c r="AR168" s="204" t="s">
        <v>142</v>
      </c>
      <c r="AT168" s="204" t="s">
        <v>138</v>
      </c>
      <c r="AU168" s="204" t="s">
        <v>115</v>
      </c>
      <c r="AY168" s="14" t="s">
        <v>136</v>
      </c>
      <c r="BE168" s="115">
        <f>IF(N168="základná",J168,0)</f>
        <v>0</v>
      </c>
      <c r="BF168" s="115">
        <f>IF(N168="znížená",J168,0)</f>
        <v>0</v>
      </c>
      <c r="BG168" s="115">
        <f>IF(N168="zákl. prenesená",J168,0)</f>
        <v>0</v>
      </c>
      <c r="BH168" s="115">
        <f>IF(N168="zníž. prenesená",J168,0)</f>
        <v>0</v>
      </c>
      <c r="BI168" s="115">
        <f>IF(N168="nulová",J168,0)</f>
        <v>0</v>
      </c>
      <c r="BJ168" s="14" t="s">
        <v>115</v>
      </c>
      <c r="BK168" s="115">
        <f>ROUND(I168*H168,2)</f>
        <v>0</v>
      </c>
      <c r="BL168" s="14" t="s">
        <v>142</v>
      </c>
      <c r="BM168" s="204" t="s">
        <v>243</v>
      </c>
    </row>
    <row r="169" s="1" customFormat="1" ht="24" customHeight="1">
      <c r="B169" s="165"/>
      <c r="C169" s="193" t="s">
        <v>244</v>
      </c>
      <c r="D169" s="193" t="s">
        <v>138</v>
      </c>
      <c r="E169" s="194" t="s">
        <v>245</v>
      </c>
      <c r="F169" s="195" t="s">
        <v>246</v>
      </c>
      <c r="G169" s="196" t="s">
        <v>239</v>
      </c>
      <c r="H169" s="197">
        <v>14</v>
      </c>
      <c r="I169" s="198"/>
      <c r="J169" s="199">
        <f>ROUND(I169*H169,2)</f>
        <v>0</v>
      </c>
      <c r="K169" s="195" t="s">
        <v>1</v>
      </c>
      <c r="L169" s="35"/>
      <c r="M169" s="200" t="s">
        <v>1</v>
      </c>
      <c r="N169" s="201" t="s">
        <v>43</v>
      </c>
      <c r="O169" s="71"/>
      <c r="P169" s="202">
        <f>O169*H169</f>
        <v>0</v>
      </c>
      <c r="Q169" s="202">
        <v>0</v>
      </c>
      <c r="R169" s="202">
        <f>Q169*H169</f>
        <v>0</v>
      </c>
      <c r="S169" s="202">
        <v>0</v>
      </c>
      <c r="T169" s="203">
        <f>S169*H169</f>
        <v>0</v>
      </c>
      <c r="AR169" s="204" t="s">
        <v>142</v>
      </c>
      <c r="AT169" s="204" t="s">
        <v>138</v>
      </c>
      <c r="AU169" s="204" t="s">
        <v>115</v>
      </c>
      <c r="AY169" s="14" t="s">
        <v>136</v>
      </c>
      <c r="BE169" s="115">
        <f>IF(N169="základná",J169,0)</f>
        <v>0</v>
      </c>
      <c r="BF169" s="115">
        <f>IF(N169="znížená",J169,0)</f>
        <v>0</v>
      </c>
      <c r="BG169" s="115">
        <f>IF(N169="zákl. prenesená",J169,0)</f>
        <v>0</v>
      </c>
      <c r="BH169" s="115">
        <f>IF(N169="zníž. prenesená",J169,0)</f>
        <v>0</v>
      </c>
      <c r="BI169" s="115">
        <f>IF(N169="nulová",J169,0)</f>
        <v>0</v>
      </c>
      <c r="BJ169" s="14" t="s">
        <v>115</v>
      </c>
      <c r="BK169" s="115">
        <f>ROUND(I169*H169,2)</f>
        <v>0</v>
      </c>
      <c r="BL169" s="14" t="s">
        <v>142</v>
      </c>
      <c r="BM169" s="204" t="s">
        <v>247</v>
      </c>
    </row>
    <row r="170" s="1" customFormat="1" ht="16.5" customHeight="1">
      <c r="B170" s="165"/>
      <c r="C170" s="193" t="s">
        <v>193</v>
      </c>
      <c r="D170" s="193" t="s">
        <v>138</v>
      </c>
      <c r="E170" s="194" t="s">
        <v>248</v>
      </c>
      <c r="F170" s="195" t="s">
        <v>249</v>
      </c>
      <c r="G170" s="196" t="s">
        <v>141</v>
      </c>
      <c r="H170" s="197">
        <v>35.5</v>
      </c>
      <c r="I170" s="198"/>
      <c r="J170" s="199">
        <f>ROUND(I170*H170,2)</f>
        <v>0</v>
      </c>
      <c r="K170" s="195" t="s">
        <v>1</v>
      </c>
      <c r="L170" s="35"/>
      <c r="M170" s="200" t="s">
        <v>1</v>
      </c>
      <c r="N170" s="201" t="s">
        <v>43</v>
      </c>
      <c r="O170" s="71"/>
      <c r="P170" s="202">
        <f>O170*H170</f>
        <v>0</v>
      </c>
      <c r="Q170" s="202">
        <v>0</v>
      </c>
      <c r="R170" s="202">
        <f>Q170*H170</f>
        <v>0</v>
      </c>
      <c r="S170" s="202">
        <v>0</v>
      </c>
      <c r="T170" s="203">
        <f>S170*H170</f>
        <v>0</v>
      </c>
      <c r="AR170" s="204" t="s">
        <v>142</v>
      </c>
      <c r="AT170" s="204" t="s">
        <v>138</v>
      </c>
      <c r="AU170" s="204" t="s">
        <v>115</v>
      </c>
      <c r="AY170" s="14" t="s">
        <v>136</v>
      </c>
      <c r="BE170" s="115">
        <f>IF(N170="základná",J170,0)</f>
        <v>0</v>
      </c>
      <c r="BF170" s="115">
        <f>IF(N170="znížená",J170,0)</f>
        <v>0</v>
      </c>
      <c r="BG170" s="115">
        <f>IF(N170="zákl. prenesená",J170,0)</f>
        <v>0</v>
      </c>
      <c r="BH170" s="115">
        <f>IF(N170="zníž. prenesená",J170,0)</f>
        <v>0</v>
      </c>
      <c r="BI170" s="115">
        <f>IF(N170="nulová",J170,0)</f>
        <v>0</v>
      </c>
      <c r="BJ170" s="14" t="s">
        <v>115</v>
      </c>
      <c r="BK170" s="115">
        <f>ROUND(I170*H170,2)</f>
        <v>0</v>
      </c>
      <c r="BL170" s="14" t="s">
        <v>142</v>
      </c>
      <c r="BM170" s="204" t="s">
        <v>250</v>
      </c>
    </row>
    <row r="171" s="1" customFormat="1" ht="36" customHeight="1">
      <c r="B171" s="165"/>
      <c r="C171" s="193" t="s">
        <v>251</v>
      </c>
      <c r="D171" s="193" t="s">
        <v>138</v>
      </c>
      <c r="E171" s="194" t="s">
        <v>252</v>
      </c>
      <c r="F171" s="195" t="s">
        <v>253</v>
      </c>
      <c r="G171" s="196" t="s">
        <v>239</v>
      </c>
      <c r="H171" s="197">
        <v>135</v>
      </c>
      <c r="I171" s="198"/>
      <c r="J171" s="199">
        <f>ROUND(I171*H171,2)</f>
        <v>0</v>
      </c>
      <c r="K171" s="195" t="s">
        <v>1</v>
      </c>
      <c r="L171" s="35"/>
      <c r="M171" s="200" t="s">
        <v>1</v>
      </c>
      <c r="N171" s="201" t="s">
        <v>43</v>
      </c>
      <c r="O171" s="71"/>
      <c r="P171" s="202">
        <f>O171*H171</f>
        <v>0</v>
      </c>
      <c r="Q171" s="202">
        <v>0</v>
      </c>
      <c r="R171" s="202">
        <f>Q171*H171</f>
        <v>0</v>
      </c>
      <c r="S171" s="202">
        <v>0</v>
      </c>
      <c r="T171" s="203">
        <f>S171*H171</f>
        <v>0</v>
      </c>
      <c r="AR171" s="204" t="s">
        <v>142</v>
      </c>
      <c r="AT171" s="204" t="s">
        <v>138</v>
      </c>
      <c r="AU171" s="204" t="s">
        <v>115</v>
      </c>
      <c r="AY171" s="14" t="s">
        <v>136</v>
      </c>
      <c r="BE171" s="115">
        <f>IF(N171="základná",J171,0)</f>
        <v>0</v>
      </c>
      <c r="BF171" s="115">
        <f>IF(N171="znížená",J171,0)</f>
        <v>0</v>
      </c>
      <c r="BG171" s="115">
        <f>IF(N171="zákl. prenesená",J171,0)</f>
        <v>0</v>
      </c>
      <c r="BH171" s="115">
        <f>IF(N171="zníž. prenesená",J171,0)</f>
        <v>0</v>
      </c>
      <c r="BI171" s="115">
        <f>IF(N171="nulová",J171,0)</f>
        <v>0</v>
      </c>
      <c r="BJ171" s="14" t="s">
        <v>115</v>
      </c>
      <c r="BK171" s="115">
        <f>ROUND(I171*H171,2)</f>
        <v>0</v>
      </c>
      <c r="BL171" s="14" t="s">
        <v>142</v>
      </c>
      <c r="BM171" s="204" t="s">
        <v>254</v>
      </c>
    </row>
    <row r="172" s="1" customFormat="1" ht="16.5" customHeight="1">
      <c r="B172" s="165"/>
      <c r="C172" s="193" t="s">
        <v>196</v>
      </c>
      <c r="D172" s="193" t="s">
        <v>138</v>
      </c>
      <c r="E172" s="194" t="s">
        <v>255</v>
      </c>
      <c r="F172" s="195" t="s">
        <v>256</v>
      </c>
      <c r="G172" s="196" t="s">
        <v>179</v>
      </c>
      <c r="H172" s="197">
        <v>110.606</v>
      </c>
      <c r="I172" s="198"/>
      <c r="J172" s="199">
        <f>ROUND(I172*H172,2)</f>
        <v>0</v>
      </c>
      <c r="K172" s="195" t="s">
        <v>1</v>
      </c>
      <c r="L172" s="35"/>
      <c r="M172" s="200" t="s">
        <v>1</v>
      </c>
      <c r="N172" s="201" t="s">
        <v>43</v>
      </c>
      <c r="O172" s="71"/>
      <c r="P172" s="202">
        <f>O172*H172</f>
        <v>0</v>
      </c>
      <c r="Q172" s="202">
        <v>0</v>
      </c>
      <c r="R172" s="202">
        <f>Q172*H172</f>
        <v>0</v>
      </c>
      <c r="S172" s="202">
        <v>0</v>
      </c>
      <c r="T172" s="203">
        <f>S172*H172</f>
        <v>0</v>
      </c>
      <c r="AR172" s="204" t="s">
        <v>142</v>
      </c>
      <c r="AT172" s="204" t="s">
        <v>138</v>
      </c>
      <c r="AU172" s="204" t="s">
        <v>115</v>
      </c>
      <c r="AY172" s="14" t="s">
        <v>136</v>
      </c>
      <c r="BE172" s="115">
        <f>IF(N172="základná",J172,0)</f>
        <v>0</v>
      </c>
      <c r="BF172" s="115">
        <f>IF(N172="znížená",J172,0)</f>
        <v>0</v>
      </c>
      <c r="BG172" s="115">
        <f>IF(N172="zákl. prenesená",J172,0)</f>
        <v>0</v>
      </c>
      <c r="BH172" s="115">
        <f>IF(N172="zníž. prenesená",J172,0)</f>
        <v>0</v>
      </c>
      <c r="BI172" s="115">
        <f>IF(N172="nulová",J172,0)</f>
        <v>0</v>
      </c>
      <c r="BJ172" s="14" t="s">
        <v>115</v>
      </c>
      <c r="BK172" s="115">
        <f>ROUND(I172*H172,2)</f>
        <v>0</v>
      </c>
      <c r="BL172" s="14" t="s">
        <v>142</v>
      </c>
      <c r="BM172" s="204" t="s">
        <v>257</v>
      </c>
    </row>
    <row r="173" s="1" customFormat="1" ht="16.5" customHeight="1">
      <c r="B173" s="165"/>
      <c r="C173" s="193" t="s">
        <v>258</v>
      </c>
      <c r="D173" s="193" t="s">
        <v>138</v>
      </c>
      <c r="E173" s="194" t="s">
        <v>259</v>
      </c>
      <c r="F173" s="195" t="s">
        <v>260</v>
      </c>
      <c r="G173" s="196" t="s">
        <v>179</v>
      </c>
      <c r="H173" s="197">
        <v>110.606</v>
      </c>
      <c r="I173" s="198"/>
      <c r="J173" s="199">
        <f>ROUND(I173*H173,2)</f>
        <v>0</v>
      </c>
      <c r="K173" s="195" t="s">
        <v>1</v>
      </c>
      <c r="L173" s="35"/>
      <c r="M173" s="200" t="s">
        <v>1</v>
      </c>
      <c r="N173" s="201" t="s">
        <v>43</v>
      </c>
      <c r="O173" s="71"/>
      <c r="P173" s="202">
        <f>O173*H173</f>
        <v>0</v>
      </c>
      <c r="Q173" s="202">
        <v>0</v>
      </c>
      <c r="R173" s="202">
        <f>Q173*H173</f>
        <v>0</v>
      </c>
      <c r="S173" s="202">
        <v>0</v>
      </c>
      <c r="T173" s="203">
        <f>S173*H173</f>
        <v>0</v>
      </c>
      <c r="AR173" s="204" t="s">
        <v>142</v>
      </c>
      <c r="AT173" s="204" t="s">
        <v>138</v>
      </c>
      <c r="AU173" s="204" t="s">
        <v>115</v>
      </c>
      <c r="AY173" s="14" t="s">
        <v>136</v>
      </c>
      <c r="BE173" s="115">
        <f>IF(N173="základná",J173,0)</f>
        <v>0</v>
      </c>
      <c r="BF173" s="115">
        <f>IF(N173="znížená",J173,0)</f>
        <v>0</v>
      </c>
      <c r="BG173" s="115">
        <f>IF(N173="zákl. prenesená",J173,0)</f>
        <v>0</v>
      </c>
      <c r="BH173" s="115">
        <f>IF(N173="zníž. prenesená",J173,0)</f>
        <v>0</v>
      </c>
      <c r="BI173" s="115">
        <f>IF(N173="nulová",J173,0)</f>
        <v>0</v>
      </c>
      <c r="BJ173" s="14" t="s">
        <v>115</v>
      </c>
      <c r="BK173" s="115">
        <f>ROUND(I173*H173,2)</f>
        <v>0</v>
      </c>
      <c r="BL173" s="14" t="s">
        <v>142</v>
      </c>
      <c r="BM173" s="204" t="s">
        <v>261</v>
      </c>
    </row>
    <row r="174" s="1" customFormat="1" ht="16.5" customHeight="1">
      <c r="B174" s="165"/>
      <c r="C174" s="193" t="s">
        <v>201</v>
      </c>
      <c r="D174" s="193" t="s">
        <v>138</v>
      </c>
      <c r="E174" s="194" t="s">
        <v>262</v>
      </c>
      <c r="F174" s="195" t="s">
        <v>263</v>
      </c>
      <c r="G174" s="196" t="s">
        <v>179</v>
      </c>
      <c r="H174" s="197">
        <v>110.606</v>
      </c>
      <c r="I174" s="198"/>
      <c r="J174" s="199">
        <f>ROUND(I174*H174,2)</f>
        <v>0</v>
      </c>
      <c r="K174" s="195" t="s">
        <v>1</v>
      </c>
      <c r="L174" s="35"/>
      <c r="M174" s="200" t="s">
        <v>1</v>
      </c>
      <c r="N174" s="201" t="s">
        <v>43</v>
      </c>
      <c r="O174" s="71"/>
      <c r="P174" s="202">
        <f>O174*H174</f>
        <v>0</v>
      </c>
      <c r="Q174" s="202">
        <v>0</v>
      </c>
      <c r="R174" s="202">
        <f>Q174*H174</f>
        <v>0</v>
      </c>
      <c r="S174" s="202">
        <v>0</v>
      </c>
      <c r="T174" s="203">
        <f>S174*H174</f>
        <v>0</v>
      </c>
      <c r="AR174" s="204" t="s">
        <v>142</v>
      </c>
      <c r="AT174" s="204" t="s">
        <v>138</v>
      </c>
      <c r="AU174" s="204" t="s">
        <v>115</v>
      </c>
      <c r="AY174" s="14" t="s">
        <v>136</v>
      </c>
      <c r="BE174" s="115">
        <f>IF(N174="základná",J174,0)</f>
        <v>0</v>
      </c>
      <c r="BF174" s="115">
        <f>IF(N174="znížená",J174,0)</f>
        <v>0</v>
      </c>
      <c r="BG174" s="115">
        <f>IF(N174="zákl. prenesená",J174,0)</f>
        <v>0</v>
      </c>
      <c r="BH174" s="115">
        <f>IF(N174="zníž. prenesená",J174,0)</f>
        <v>0</v>
      </c>
      <c r="BI174" s="115">
        <f>IF(N174="nulová",J174,0)</f>
        <v>0</v>
      </c>
      <c r="BJ174" s="14" t="s">
        <v>115</v>
      </c>
      <c r="BK174" s="115">
        <f>ROUND(I174*H174,2)</f>
        <v>0</v>
      </c>
      <c r="BL174" s="14" t="s">
        <v>142</v>
      </c>
      <c r="BM174" s="204" t="s">
        <v>264</v>
      </c>
    </row>
    <row r="175" s="11" customFormat="1" ht="22.8" customHeight="1">
      <c r="B175" s="180"/>
      <c r="D175" s="181" t="s">
        <v>76</v>
      </c>
      <c r="E175" s="191" t="s">
        <v>265</v>
      </c>
      <c r="F175" s="191" t="s">
        <v>266</v>
      </c>
      <c r="I175" s="183"/>
      <c r="J175" s="192">
        <f>BK175</f>
        <v>0</v>
      </c>
      <c r="L175" s="180"/>
      <c r="M175" s="185"/>
      <c r="N175" s="186"/>
      <c r="O175" s="186"/>
      <c r="P175" s="187">
        <f>P176</f>
        <v>0</v>
      </c>
      <c r="Q175" s="186"/>
      <c r="R175" s="187">
        <f>R176</f>
        <v>0</v>
      </c>
      <c r="S175" s="186"/>
      <c r="T175" s="188">
        <f>T176</f>
        <v>0</v>
      </c>
      <c r="AR175" s="181" t="s">
        <v>84</v>
      </c>
      <c r="AT175" s="189" t="s">
        <v>76</v>
      </c>
      <c r="AU175" s="189" t="s">
        <v>84</v>
      </c>
      <c r="AY175" s="181" t="s">
        <v>136</v>
      </c>
      <c r="BK175" s="190">
        <f>BK176</f>
        <v>0</v>
      </c>
    </row>
    <row r="176" s="1" customFormat="1" ht="24" customHeight="1">
      <c r="B176" s="165"/>
      <c r="C176" s="193" t="s">
        <v>267</v>
      </c>
      <c r="D176" s="193" t="s">
        <v>138</v>
      </c>
      <c r="E176" s="194" t="s">
        <v>268</v>
      </c>
      <c r="F176" s="195" t="s">
        <v>269</v>
      </c>
      <c r="G176" s="196" t="s">
        <v>179</v>
      </c>
      <c r="H176" s="197">
        <v>453.03800000000001</v>
      </c>
      <c r="I176" s="198"/>
      <c r="J176" s="199">
        <f>ROUND(I176*H176,2)</f>
        <v>0</v>
      </c>
      <c r="K176" s="195" t="s">
        <v>1</v>
      </c>
      <c r="L176" s="35"/>
      <c r="M176" s="200" t="s">
        <v>1</v>
      </c>
      <c r="N176" s="201" t="s">
        <v>43</v>
      </c>
      <c r="O176" s="71"/>
      <c r="P176" s="202">
        <f>O176*H176</f>
        <v>0</v>
      </c>
      <c r="Q176" s="202">
        <v>0</v>
      </c>
      <c r="R176" s="202">
        <f>Q176*H176</f>
        <v>0</v>
      </c>
      <c r="S176" s="202">
        <v>0</v>
      </c>
      <c r="T176" s="203">
        <f>S176*H176</f>
        <v>0</v>
      </c>
      <c r="AR176" s="204" t="s">
        <v>142</v>
      </c>
      <c r="AT176" s="204" t="s">
        <v>138</v>
      </c>
      <c r="AU176" s="204" t="s">
        <v>115</v>
      </c>
      <c r="AY176" s="14" t="s">
        <v>136</v>
      </c>
      <c r="BE176" s="115">
        <f>IF(N176="základná",J176,0)</f>
        <v>0</v>
      </c>
      <c r="BF176" s="115">
        <f>IF(N176="znížená",J176,0)</f>
        <v>0</v>
      </c>
      <c r="BG176" s="115">
        <f>IF(N176="zákl. prenesená",J176,0)</f>
        <v>0</v>
      </c>
      <c r="BH176" s="115">
        <f>IF(N176="zníž. prenesená",J176,0)</f>
        <v>0</v>
      </c>
      <c r="BI176" s="115">
        <f>IF(N176="nulová",J176,0)</f>
        <v>0</v>
      </c>
      <c r="BJ176" s="14" t="s">
        <v>115</v>
      </c>
      <c r="BK176" s="115">
        <f>ROUND(I176*H176,2)</f>
        <v>0</v>
      </c>
      <c r="BL176" s="14" t="s">
        <v>142</v>
      </c>
      <c r="BM176" s="204" t="s">
        <v>270</v>
      </c>
    </row>
    <row r="177" s="11" customFormat="1" ht="25.92" customHeight="1">
      <c r="B177" s="180"/>
      <c r="D177" s="181" t="s">
        <v>76</v>
      </c>
      <c r="E177" s="182" t="s">
        <v>114</v>
      </c>
      <c r="F177" s="182" t="s">
        <v>271</v>
      </c>
      <c r="I177" s="183"/>
      <c r="J177" s="184">
        <f>BK177</f>
        <v>0</v>
      </c>
      <c r="L177" s="180"/>
      <c r="M177" s="185"/>
      <c r="N177" s="186"/>
      <c r="O177" s="186"/>
      <c r="P177" s="187">
        <f>P178+P180</f>
        <v>0</v>
      </c>
      <c r="Q177" s="186"/>
      <c r="R177" s="187">
        <f>R178+R180</f>
        <v>0</v>
      </c>
      <c r="S177" s="186"/>
      <c r="T177" s="188">
        <f>T178+T180</f>
        <v>0</v>
      </c>
      <c r="AR177" s="181" t="s">
        <v>153</v>
      </c>
      <c r="AT177" s="189" t="s">
        <v>76</v>
      </c>
      <c r="AU177" s="189" t="s">
        <v>77</v>
      </c>
      <c r="AY177" s="181" t="s">
        <v>136</v>
      </c>
      <c r="BK177" s="190">
        <f>BK178+BK180</f>
        <v>0</v>
      </c>
    </row>
    <row r="178" s="11" customFormat="1" ht="22.8" customHeight="1">
      <c r="B178" s="180"/>
      <c r="D178" s="181" t="s">
        <v>76</v>
      </c>
      <c r="E178" s="191" t="s">
        <v>272</v>
      </c>
      <c r="F178" s="191" t="s">
        <v>273</v>
      </c>
      <c r="I178" s="183"/>
      <c r="J178" s="192">
        <f>BK178</f>
        <v>0</v>
      </c>
      <c r="L178" s="180"/>
      <c r="M178" s="185"/>
      <c r="N178" s="186"/>
      <c r="O178" s="186"/>
      <c r="P178" s="187">
        <f>P179</f>
        <v>0</v>
      </c>
      <c r="Q178" s="186"/>
      <c r="R178" s="187">
        <f>R179</f>
        <v>0</v>
      </c>
      <c r="S178" s="186"/>
      <c r="T178" s="188">
        <f>T179</f>
        <v>0</v>
      </c>
      <c r="AR178" s="181" t="s">
        <v>153</v>
      </c>
      <c r="AT178" s="189" t="s">
        <v>76</v>
      </c>
      <c r="AU178" s="189" t="s">
        <v>84</v>
      </c>
      <c r="AY178" s="181" t="s">
        <v>136</v>
      </c>
      <c r="BK178" s="190">
        <f>BK179</f>
        <v>0</v>
      </c>
    </row>
    <row r="179" s="1" customFormat="1" ht="24" customHeight="1">
      <c r="B179" s="165"/>
      <c r="C179" s="193" t="s">
        <v>205</v>
      </c>
      <c r="D179" s="193" t="s">
        <v>138</v>
      </c>
      <c r="E179" s="194" t="s">
        <v>274</v>
      </c>
      <c r="F179" s="195" t="s">
        <v>275</v>
      </c>
      <c r="G179" s="196" t="s">
        <v>276</v>
      </c>
      <c r="H179" s="197">
        <v>1</v>
      </c>
      <c r="I179" s="198"/>
      <c r="J179" s="199">
        <f>ROUND(I179*H179,2)</f>
        <v>0</v>
      </c>
      <c r="K179" s="195" t="s">
        <v>1</v>
      </c>
      <c r="L179" s="35"/>
      <c r="M179" s="200" t="s">
        <v>1</v>
      </c>
      <c r="N179" s="201" t="s">
        <v>43</v>
      </c>
      <c r="O179" s="71"/>
      <c r="P179" s="202">
        <f>O179*H179</f>
        <v>0</v>
      </c>
      <c r="Q179" s="202">
        <v>0</v>
      </c>
      <c r="R179" s="202">
        <f>Q179*H179</f>
        <v>0</v>
      </c>
      <c r="S179" s="202">
        <v>0</v>
      </c>
      <c r="T179" s="203">
        <f>S179*H179</f>
        <v>0</v>
      </c>
      <c r="AR179" s="204" t="s">
        <v>142</v>
      </c>
      <c r="AT179" s="204" t="s">
        <v>138</v>
      </c>
      <c r="AU179" s="204" t="s">
        <v>115</v>
      </c>
      <c r="AY179" s="14" t="s">
        <v>136</v>
      </c>
      <c r="BE179" s="115">
        <f>IF(N179="základná",J179,0)</f>
        <v>0</v>
      </c>
      <c r="BF179" s="115">
        <f>IF(N179="znížená",J179,0)</f>
        <v>0</v>
      </c>
      <c r="BG179" s="115">
        <f>IF(N179="zákl. prenesená",J179,0)</f>
        <v>0</v>
      </c>
      <c r="BH179" s="115">
        <f>IF(N179="zníž. prenesená",J179,0)</f>
        <v>0</v>
      </c>
      <c r="BI179" s="115">
        <f>IF(N179="nulová",J179,0)</f>
        <v>0</v>
      </c>
      <c r="BJ179" s="14" t="s">
        <v>115</v>
      </c>
      <c r="BK179" s="115">
        <f>ROUND(I179*H179,2)</f>
        <v>0</v>
      </c>
      <c r="BL179" s="14" t="s">
        <v>142</v>
      </c>
      <c r="BM179" s="204" t="s">
        <v>277</v>
      </c>
    </row>
    <row r="180" s="11" customFormat="1" ht="22.8" customHeight="1">
      <c r="B180" s="180"/>
      <c r="D180" s="181" t="s">
        <v>76</v>
      </c>
      <c r="E180" s="191" t="s">
        <v>278</v>
      </c>
      <c r="F180" s="191" t="s">
        <v>279</v>
      </c>
      <c r="I180" s="183"/>
      <c r="J180" s="192">
        <f>BK180</f>
        <v>0</v>
      </c>
      <c r="L180" s="180"/>
      <c r="M180" s="185"/>
      <c r="N180" s="186"/>
      <c r="O180" s="186"/>
      <c r="P180" s="187">
        <f>P181</f>
        <v>0</v>
      </c>
      <c r="Q180" s="186"/>
      <c r="R180" s="187">
        <f>R181</f>
        <v>0</v>
      </c>
      <c r="S180" s="186"/>
      <c r="T180" s="188">
        <f>T181</f>
        <v>0</v>
      </c>
      <c r="AR180" s="181" t="s">
        <v>153</v>
      </c>
      <c r="AT180" s="189" t="s">
        <v>76</v>
      </c>
      <c r="AU180" s="189" t="s">
        <v>84</v>
      </c>
      <c r="AY180" s="181" t="s">
        <v>136</v>
      </c>
      <c r="BK180" s="190">
        <f>BK181</f>
        <v>0</v>
      </c>
    </row>
    <row r="181" s="1" customFormat="1" ht="24" customHeight="1">
      <c r="B181" s="165"/>
      <c r="C181" s="193" t="s">
        <v>280</v>
      </c>
      <c r="D181" s="193" t="s">
        <v>138</v>
      </c>
      <c r="E181" s="194" t="s">
        <v>281</v>
      </c>
      <c r="F181" s="195" t="s">
        <v>282</v>
      </c>
      <c r="G181" s="196" t="s">
        <v>276</v>
      </c>
      <c r="H181" s="197">
        <v>1</v>
      </c>
      <c r="I181" s="198"/>
      <c r="J181" s="199">
        <f>ROUND(I181*H181,2)</f>
        <v>0</v>
      </c>
      <c r="K181" s="195" t="s">
        <v>1</v>
      </c>
      <c r="L181" s="35"/>
      <c r="M181" s="215" t="s">
        <v>1</v>
      </c>
      <c r="N181" s="216" t="s">
        <v>43</v>
      </c>
      <c r="O181" s="217"/>
      <c r="P181" s="218">
        <f>O181*H181</f>
        <v>0</v>
      </c>
      <c r="Q181" s="218">
        <v>0</v>
      </c>
      <c r="R181" s="218">
        <f>Q181*H181</f>
        <v>0</v>
      </c>
      <c r="S181" s="218">
        <v>0</v>
      </c>
      <c r="T181" s="219">
        <f>S181*H181</f>
        <v>0</v>
      </c>
      <c r="AR181" s="204" t="s">
        <v>142</v>
      </c>
      <c r="AT181" s="204" t="s">
        <v>138</v>
      </c>
      <c r="AU181" s="204" t="s">
        <v>115</v>
      </c>
      <c r="AY181" s="14" t="s">
        <v>136</v>
      </c>
      <c r="BE181" s="115">
        <f>IF(N181="základná",J181,0)</f>
        <v>0</v>
      </c>
      <c r="BF181" s="115">
        <f>IF(N181="znížená",J181,0)</f>
        <v>0</v>
      </c>
      <c r="BG181" s="115">
        <f>IF(N181="zákl. prenesená",J181,0)</f>
        <v>0</v>
      </c>
      <c r="BH181" s="115">
        <f>IF(N181="zníž. prenesená",J181,0)</f>
        <v>0</v>
      </c>
      <c r="BI181" s="115">
        <f>IF(N181="nulová",J181,0)</f>
        <v>0</v>
      </c>
      <c r="BJ181" s="14" t="s">
        <v>115</v>
      </c>
      <c r="BK181" s="115">
        <f>ROUND(I181*H181,2)</f>
        <v>0</v>
      </c>
      <c r="BL181" s="14" t="s">
        <v>142</v>
      </c>
      <c r="BM181" s="204" t="s">
        <v>283</v>
      </c>
    </row>
    <row r="182" s="1" customFormat="1" ht="6.96" customHeight="1">
      <c r="B182" s="54"/>
      <c r="C182" s="55"/>
      <c r="D182" s="55"/>
      <c r="E182" s="55"/>
      <c r="F182" s="55"/>
      <c r="G182" s="55"/>
      <c r="H182" s="55"/>
      <c r="I182" s="147"/>
      <c r="J182" s="55"/>
      <c r="K182" s="55"/>
      <c r="L182" s="35"/>
    </row>
  </sheetData>
  <autoFilter ref="C134:K181"/>
  <mergeCells count="14">
    <mergeCell ref="E7:H7"/>
    <mergeCell ref="E9:H9"/>
    <mergeCell ref="E18:H18"/>
    <mergeCell ref="E27:H27"/>
    <mergeCell ref="E85:H85"/>
    <mergeCell ref="E87:H87"/>
    <mergeCell ref="D109:F109"/>
    <mergeCell ref="D110:F110"/>
    <mergeCell ref="D111:F111"/>
    <mergeCell ref="D112:F112"/>
    <mergeCell ref="D113:F113"/>
    <mergeCell ref="E125:H125"/>
    <mergeCell ref="E127:H127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ASV-PRIPRAVA\priprava</dc:creator>
  <cp:lastModifiedBy>ASV-PRIPRAVA\priprava</cp:lastModifiedBy>
  <dcterms:created xsi:type="dcterms:W3CDTF">2019-09-30T12:25:43Z</dcterms:created>
  <dcterms:modified xsi:type="dcterms:W3CDTF">2019-09-30T12:25:44Z</dcterms:modified>
</cp:coreProperties>
</file>